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20730" windowHeight="11700" activeTab="0"/>
  </bookViews>
  <sheets>
    <sheet name="ZNANJE" sheetId="1" r:id="rId1"/>
    <sheet name="PODJETNOST" sheetId="2" r:id="rId2"/>
    <sheet name="ZELENO" sheetId="3" r:id="rId3"/>
    <sheet name="VKLJUČUJOČA DRUŽBA" sheetId="4" r:id="rId4"/>
    <sheet name="UČINKOVIT JS IN PRAVNA DRŽA " sheetId="5" r:id="rId5"/>
  </sheets>
  <definedNames>
    <definedName name="_Toc352333696" localSheetId="3">'VKLJUČUJOČA DRUŽBA'!$D$4</definedName>
    <definedName name="_Toc352333697" localSheetId="3">'VKLJUČUJOČA DRUŽBA'!$D$7</definedName>
    <definedName name="_Toc352333698" localSheetId="3">'VKLJUČUJOČA DRUŽBA'!$D$8</definedName>
    <definedName name="_Toc352333699" localSheetId="3">'VKLJUČUJOČA DRUŽBA'!$D$14</definedName>
    <definedName name="_Toc352333700" localSheetId="3">'VKLJUČUJOČA DRUŽBA'!$D$17</definedName>
    <definedName name="_Toc352333701" localSheetId="3">'VKLJUČUJOČA DRUŽBA'!$D$20</definedName>
    <definedName name="_Toc352333702" localSheetId="3">'VKLJUČUJOČA DRUŽBA'!$D$26</definedName>
    <definedName name="_Toc352333703" localSheetId="3">'VKLJUČUJOČA DRUŽBA'!$D$30</definedName>
    <definedName name="_Toc352333704" localSheetId="3">'VKLJUČUJOČA DRUŽBA'!$D$34</definedName>
    <definedName name="_Toc352333705" localSheetId="3">'VKLJUČUJOČA DRUŽBA'!$D$41</definedName>
    <definedName name="_xlnm.Print_Area" localSheetId="4">'UČINKOVIT JS IN PRAVNA DRŽA '!$A$1:$M$21</definedName>
  </definedNames>
  <calcPr fullCalcOnLoad="1"/>
</workbook>
</file>

<file path=xl/comments1.xml><?xml version="1.0" encoding="utf-8"?>
<comments xmlns="http://schemas.openxmlformats.org/spreadsheetml/2006/main">
  <authors>
    <author>Marjana Dermelj</author>
  </authors>
  <commentList>
    <comment ref="F2" authorId="0">
      <text>
        <r>
          <rPr>
            <b/>
            <sz val="9"/>
            <color indexed="8"/>
            <rFont val="Tahoma"/>
            <family val="2"/>
          </rPr>
          <t>Marjana Dermelj:</t>
        </r>
        <r>
          <rPr>
            <sz val="9"/>
            <color indexed="8"/>
            <rFont val="Tahoma"/>
            <family val="2"/>
          </rPr>
          <t xml:space="preserve">
Tu je problem z delitvijo, saj v večini primerov ni bilo mogoče identificirati, kakšen % je predviden in EU/SI dela in vseh ostalih virov.</t>
        </r>
      </text>
    </comment>
  </commentList>
</comments>
</file>

<file path=xl/comments2.xml><?xml version="1.0" encoding="utf-8"?>
<comments xmlns="http://schemas.openxmlformats.org/spreadsheetml/2006/main">
  <authors>
    <author>Marjana Dermelj</author>
  </authors>
  <commentList>
    <comment ref="F1" authorId="0">
      <text>
        <r>
          <rPr>
            <b/>
            <sz val="9"/>
            <rFont val="Tahoma"/>
            <family val="2"/>
          </rPr>
          <t>Marjana Dermelj:</t>
        </r>
        <r>
          <rPr>
            <sz val="9"/>
            <rFont val="Tahoma"/>
            <family val="2"/>
          </rPr>
          <t xml:space="preserve">
Tu je problem z delitvijo, saj v večini primerov ni bilo mogoče identificirati, kakšen % je predviden in EU/SI dela in vseh ostalih virov.</t>
        </r>
      </text>
    </comment>
    <comment ref="F20" authorId="0">
      <text>
        <r>
          <rPr>
            <b/>
            <sz val="9"/>
            <rFont val="Tahoma"/>
            <family val="2"/>
          </rPr>
          <t>Marjana Dermelj:</t>
        </r>
        <r>
          <rPr>
            <sz val="9"/>
            <rFont val="Tahoma"/>
            <family val="2"/>
          </rPr>
          <t xml:space="preserve">
Manjka, ker niso vsi zneski povsem jasni</t>
        </r>
      </text>
    </comment>
    <comment ref="M31" authorId="0">
      <text>
        <r>
          <rPr>
            <b/>
            <sz val="9"/>
            <rFont val="Tahoma"/>
            <family val="2"/>
          </rPr>
          <t>Marjana Dermelj:</t>
        </r>
        <r>
          <rPr>
            <sz val="9"/>
            <rFont val="Tahoma"/>
            <family val="2"/>
          </rPr>
          <t xml:space="preserve">
tukaj so seštete vrednosti dveh kazalnikov, ki sta zelo podobna 1 + 4</t>
        </r>
      </text>
    </comment>
    <comment ref="J7" authorId="0">
      <text>
        <r>
          <rPr>
            <b/>
            <sz val="9"/>
            <rFont val="Tahoma"/>
            <family val="2"/>
          </rPr>
          <t>Marjana Dermelj:</t>
        </r>
        <r>
          <rPr>
            <sz val="9"/>
            <rFont val="Tahoma"/>
            <family val="2"/>
          </rPr>
          <t xml:space="preserve">
Iz  nacionalnega programa za kulturo. V tabelci je širši rezultat:
Večja kakovost in raznovrstnost kulturne, turistične in druge gospodarske ponudbe, nove blagovne znamke in dvig kakovosti slovenskega oblikovanja
Kazalnik: št zaposlenih v KKI (2012) 23.503, (2020) 24.443</t>
        </r>
      </text>
    </comment>
  </commentList>
</comments>
</file>

<file path=xl/comments3.xml><?xml version="1.0" encoding="utf-8"?>
<comments xmlns="http://schemas.openxmlformats.org/spreadsheetml/2006/main">
  <authors>
    <author>Marjana Dermelj</author>
  </authors>
  <commentList>
    <comment ref="F1" authorId="0">
      <text>
        <r>
          <rPr>
            <b/>
            <sz val="9"/>
            <rFont val="Tahoma"/>
            <family val="2"/>
          </rPr>
          <t>Marjana Dermelj:</t>
        </r>
        <r>
          <rPr>
            <sz val="9"/>
            <rFont val="Tahoma"/>
            <family val="2"/>
          </rPr>
          <t xml:space="preserve">
Tu je problem z delitvijo, saj v večini primerov ni bilo mogoče identificirati, kakšen % je predviden in EU/SI dela in vseh ostalih virov.</t>
        </r>
      </text>
    </comment>
    <comment ref="G3" authorId="0">
      <text>
        <r>
          <rPr>
            <b/>
            <sz val="9"/>
            <rFont val="Tahoma"/>
            <family val="2"/>
          </rPr>
          <t>Marjana Dermelj:</t>
        </r>
        <r>
          <rPr>
            <sz val="9"/>
            <rFont val="Tahoma"/>
            <family val="2"/>
          </rPr>
          <t xml:space="preserve">
48mio, velik del obnove zaradi premočno reguliranih vodnih teles, zato bi bil vir Vodni sklad. Kaj od tega je neprojektnega? Kaj od tega je pri upravljanju z vodami.</t>
        </r>
      </text>
    </comment>
    <comment ref="F6" authorId="0">
      <text>
        <r>
          <rPr>
            <b/>
            <sz val="9"/>
            <rFont val="Tahoma"/>
            <family val="2"/>
          </rPr>
          <t>Marjana Dermelj:</t>
        </r>
        <r>
          <rPr>
            <sz val="9"/>
            <rFont val="Tahoma"/>
            <family val="2"/>
          </rPr>
          <t xml:space="preserve">
v tem seštevku so upoštevane vse številke iz tabelce vendar pa je treba preveriti, koliko bi bilo lahko pri etm iz drugih virov (zasebni vlagatelji, eko sklad, ssrs, jessica, sid banka, občinski proračuni itd.). </t>
        </r>
      </text>
    </comment>
    <comment ref="A12" authorId="0">
      <text>
        <r>
          <rPr>
            <b/>
            <sz val="9"/>
            <rFont val="Tahoma"/>
            <family val="2"/>
          </rPr>
          <t>Marjana Dermelj:</t>
        </r>
        <r>
          <rPr>
            <sz val="9"/>
            <rFont val="Tahoma"/>
            <family val="2"/>
          </rPr>
          <t xml:space="preserve">
Niso SSO cilji</t>
        </r>
      </text>
    </comment>
    <comment ref="F12" authorId="0">
      <text>
        <r>
          <rPr>
            <b/>
            <sz val="9"/>
            <rFont val="Tahoma"/>
            <family val="2"/>
          </rPr>
          <t>Marjana Dermelj:</t>
        </r>
        <r>
          <rPr>
            <sz val="9"/>
            <rFont val="Tahoma"/>
            <family val="2"/>
          </rPr>
          <t xml:space="preserve">
100 mio za okoljsko degradirana območja  788 za upravljanje voda, manjka še druga okoljska infrastruktura</t>
        </r>
      </text>
    </comment>
  </commentList>
</comments>
</file>

<file path=xl/comments4.xml><?xml version="1.0" encoding="utf-8"?>
<comments xmlns="http://schemas.openxmlformats.org/spreadsheetml/2006/main">
  <authors>
    <author>Marjana Dermelj</author>
  </authors>
  <commentList>
    <comment ref="F2" authorId="0">
      <text>
        <r>
          <rPr>
            <b/>
            <sz val="9"/>
            <rFont val="Tahoma"/>
            <family val="2"/>
          </rPr>
          <t>Marjana Dermelj:</t>
        </r>
        <r>
          <rPr>
            <sz val="9"/>
            <rFont val="Tahoma"/>
            <family val="2"/>
          </rPr>
          <t xml:space="preserve">
Tu je problem z delitvijo, saj v večini primerov ni bilo mogoče identificirati, kakšen % je predviden in EU/SI dela in vseh ostalih virov.</t>
        </r>
      </text>
    </comment>
    <comment ref="F56" authorId="0">
      <text>
        <r>
          <rPr>
            <b/>
            <sz val="9"/>
            <rFont val="Tahoma"/>
            <family val="2"/>
          </rPr>
          <t>Marjana Dermelj:</t>
        </r>
        <r>
          <rPr>
            <sz val="9"/>
            <rFont val="Tahoma"/>
            <family val="2"/>
          </rPr>
          <t xml:space="preserve">
v tem seštevku so upoštevane vse številke iz tabelce vendar pa je treba preveriti, koliko bi bilo lahko pri etm iz drugih virov (zasebni vlagatelji, eko sklad, ssrs, jessica, itd.)</t>
        </r>
      </text>
    </comment>
  </commentList>
</comments>
</file>

<file path=xl/comments5.xml><?xml version="1.0" encoding="utf-8"?>
<comments xmlns="http://schemas.openxmlformats.org/spreadsheetml/2006/main">
  <authors>
    <author>Marjana Dermelj</author>
  </authors>
  <commentList>
    <comment ref="F1" authorId="0">
      <text>
        <r>
          <rPr>
            <b/>
            <sz val="9"/>
            <rFont val="Tahoma"/>
            <family val="2"/>
          </rPr>
          <t>Marjana Dermelj:</t>
        </r>
        <r>
          <rPr>
            <sz val="9"/>
            <rFont val="Tahoma"/>
            <family val="2"/>
          </rPr>
          <t xml:space="preserve">
Tu je problem z delitvijo, saj v večini primerov ni bilo mogoče identificirati, kakšen % je predviden in EU/SI dela in vseh ostalih virov.</t>
        </r>
      </text>
    </comment>
  </commentList>
</comments>
</file>

<file path=xl/sharedStrings.xml><?xml version="1.0" encoding="utf-8"?>
<sst xmlns="http://schemas.openxmlformats.org/spreadsheetml/2006/main" count="844" uniqueCount="683">
  <si>
    <t>TEMATSKI CILJ</t>
  </si>
  <si>
    <t>PRIORITETA</t>
  </si>
  <si>
    <t>ŠT. SKLOPA</t>
  </si>
  <si>
    <t>SKLOP / SPECIFIČNI CILJ</t>
  </si>
  <si>
    <t>MINISTRSTVO</t>
  </si>
  <si>
    <t>Predvidena višina sedstev proračuna EU v mio EUR</t>
  </si>
  <si>
    <t>Predvidena višina sredstev proračuna RS</t>
  </si>
  <si>
    <t>predvidena višina sredstev lokalnih proračunov</t>
  </si>
  <si>
    <t xml:space="preserve">neprojektna sredstva </t>
  </si>
  <si>
    <t>PRIČAKOVANI REZULTATI</t>
  </si>
  <si>
    <t>3.1 ZNANJE</t>
  </si>
  <si>
    <t>Znanje</t>
  </si>
  <si>
    <t>Razvoj dualnega/vajeniškega sistema</t>
  </si>
  <si>
    <t>bralna 79% matematična 80%, naravoslovna 85%</t>
  </si>
  <si>
    <t>bralna 90%, matematična 90%, naravoslovna 95%</t>
  </si>
  <si>
    <t>n.p.</t>
  </si>
  <si>
    <t>Investicije za zagotavljanje pogojev za kakovostno učno okolje</t>
  </si>
  <si>
    <t>Odstotek dostopnosti do interneta na VŠZ</t>
  </si>
  <si>
    <t>np</t>
  </si>
  <si>
    <t>Konkurenčno, družbeno in okoljsko odgovorno kmetijstvo, ohranjanje in razvoj krajine in podeželja ter zagotavljanje prehranske varnosti</t>
  </si>
  <si>
    <t>3.2 PODJETNOST</t>
  </si>
  <si>
    <t>(3) povečanje konkurenčnosti malih in srednjih podjetij ter kmetijskega sektorja (za EKSRP) ter sektorja ribištva in akvakulture (za ESPR); (1)krepitev raziskav, tehnološkega razvoja in inovacij,</t>
  </si>
  <si>
    <t>3.3.5</t>
  </si>
  <si>
    <t>5600 EUR</t>
  </si>
  <si>
    <t>6000 EUR</t>
  </si>
  <si>
    <t>Učinkovito gospodarjenje z gozdom in bolj konkurenčna celotna gozdno-lesna veriga</t>
  </si>
  <si>
    <t>0 obratov za iglavce in 0 za listavce</t>
  </si>
  <si>
    <t>3 za iglavce in 5-10 za listavce</t>
  </si>
  <si>
    <t>14,5 mio EUR/leto</t>
  </si>
  <si>
    <t>24,1 mio EUR/leto</t>
  </si>
  <si>
    <t>3,9 mio m3 (2010)</t>
  </si>
  <si>
    <t>6,5-7,0 mio m3</t>
  </si>
  <si>
    <t>623 ton</t>
  </si>
  <si>
    <t>900 ton</t>
  </si>
  <si>
    <t>485 ton</t>
  </si>
  <si>
    <t>500 ton</t>
  </si>
  <si>
    <t>6 kg/capita/leto</t>
  </si>
  <si>
    <t>10kg/capita/leto</t>
  </si>
  <si>
    <t>povečanje dostopnosti do informacijskih in komunikacijskih tehnologij ter njihove uporabe in kakovosti</t>
  </si>
  <si>
    <t>bruto (EU+SI+Privatni) 600 mio EUR</t>
  </si>
  <si>
    <t>razmerje EU - Si je bilo 85:15 in bo za V in Z Slovenije različno</t>
  </si>
  <si>
    <t>300 privatni sektor</t>
  </si>
  <si>
    <t>46 EUR*</t>
  </si>
  <si>
    <t>30 EUR*</t>
  </si>
  <si>
    <t xml:space="preserve"> </t>
  </si>
  <si>
    <t>Število novo zgrajenih odsekov (avto) cestnih povezav</t>
  </si>
  <si>
    <t xml:space="preserve">0
</t>
  </si>
  <si>
    <t xml:space="preserve">5 
</t>
  </si>
  <si>
    <t>3.3 ZELENO</t>
  </si>
  <si>
    <r>
      <t>(5) spodbujanje prilagajanja podnebnim spremembam ter preprečevanja in
obvladovanja tveganj; (6) varstvo okolja in spodbujanje učinkovite rabe virov; (11) izboljšanje institucionalnih zmogljivosti in učinkovita javna uprava; (3) povečanje konkurenčnosti malih in srednjih podjetij ter kmetijskega sektorja (za EKSRP) ter sektorja ribištva in akvakulture (za ESPR);</t>
    </r>
    <r>
      <rPr>
        <sz val="11"/>
        <color indexed="10"/>
        <rFont val="Calibri"/>
        <family val="2"/>
      </rPr>
      <t xml:space="preserve"> (10) vlaganje v spretnosti, izobraževanje ter vseživljenjsko učenje;</t>
    </r>
  </si>
  <si>
    <t>Zeleno</t>
  </si>
  <si>
    <t>3.3.1.</t>
  </si>
  <si>
    <t>Ohranjanje biotske raznovrstnosti in naravnih vrednot za zagotavljanje naravnih virov in ekosistemskih storitev ter zmanjševanje negativnih posledic njihove izgube</t>
  </si>
  <si>
    <t>Večji delež ozemlja Slovenije, ki je pokrit z zavarovanimi območji različnih kategorij</t>
  </si>
  <si>
    <t>Večje število podeljenih koncesij za upravljanje v zavarovanih območjih</t>
  </si>
  <si>
    <t>3.3.2.</t>
  </si>
  <si>
    <t>Več podjetij, ki so pridobila znak EU za okolje</t>
  </si>
  <si>
    <t>Povečanje institucionalne zmogljivosti in učinkovite javne uprave, povečanje dostopa do informacijskih in komunikacijskih tehnologij ter njihove uporabe in kakovosti; odpora prehodu na nizkoogljično gospodarstvo v vseh sektorjih; spodbujanje prilagajanja na podnebne spremembe ter preprečevanje in upravljanje tveganj</t>
  </si>
  <si>
    <t>3.3.3.</t>
  </si>
  <si>
    <t xml:space="preserve">Učinkovito in celovito prostorsko načrtovanje ter urbana prenova mest </t>
  </si>
  <si>
    <t>Večja učinkovitost priprave prostorskih podlag za investicije na državni, regionalni in lokalni ravni</t>
  </si>
  <si>
    <t>Boljše stanje okolja zaradi izgradnja okoljske infrastrukture, upravljanja z vodami in sanacije okoljsko degradiranih območij</t>
  </si>
  <si>
    <t>7,5 ha</t>
  </si>
  <si>
    <t>474.434 ha (2010)</t>
  </si>
  <si>
    <t>8.000 KG, 80.000 ha KZU</t>
  </si>
  <si>
    <t>2176 kt CO2 ekvivalenta</t>
  </si>
  <si>
    <t>6,00 milijonov ton CO2/leto</t>
  </si>
  <si>
    <t xml:space="preserve">Trajnostno in konkurenčno morsko ribištvo in ribogojstvo ob upoštevanju ohranjanja narave in ribolovnih virov </t>
  </si>
  <si>
    <t>3.4 VKLJUČUJOČA DRUŽBA</t>
  </si>
  <si>
    <t>podpora prehodu na nizkoogljično gospodarstvo v vseh sektorjih, spodbujanje socialne vključeniosti in boj proti revščini</t>
  </si>
  <si>
    <t>Vključujoča družba</t>
  </si>
  <si>
    <t xml:space="preserve">Boljša ponudba in dostopnost do stanovanj za vse prebivalce in dvig bivanjskih standardov </t>
  </si>
  <si>
    <t>Nižja povprečna dovedena energija na m2 uporabne površine stanovanjskih stavb (kWH/m2)/Nižje število gospodinjstev, ki se sooča s problemom energetske revščine</t>
  </si>
  <si>
    <t>Več stanovanj v javni lasti (% najemnih stanovanj v javni lasti (glede na vsa stanovanja))</t>
  </si>
  <si>
    <t>Večja dostopnost do stanovanj za ranljivejše skupine prebivalstva (število dostopnih bivalnih enot)</t>
  </si>
  <si>
    <t>povprečje 2007-2011: 37</t>
  </si>
  <si>
    <t>21.666 (2010)</t>
  </si>
  <si>
    <t>3.5 UČINKOVIT JAVNI SEKTOR IN PRAVNA DRŽAVA</t>
  </si>
  <si>
    <t>izboljšanje institucionalnih zmogljivosti in učinkovita javna uprava</t>
  </si>
  <si>
    <t>UČINKOVIT JAVNI SEKTOR IN PRAVNA DRŽAVA</t>
  </si>
  <si>
    <t>3.5.1</t>
  </si>
  <si>
    <t>Učinkovitejše pravosodje</t>
  </si>
  <si>
    <t>skrajšanje pričakovanega časa rešitve sodne zadeve</t>
  </si>
  <si>
    <t>8,7 meseca (2011)</t>
  </si>
  <si>
    <t>6 mesecev</t>
  </si>
  <si>
    <t>zvišanje deleža rešenih zadev na področju gospodarske kriminalitete</t>
  </si>
  <si>
    <t>povečanje učinkovitosti zastopanja interesov države pred domačimi in mednarodnimi sodišči</t>
  </si>
  <si>
    <t>spodbujanje socialnega vključevanja in boja proti revščini</t>
  </si>
  <si>
    <t>3.5.2</t>
  </si>
  <si>
    <t>Celostna resocializacija storilcev kaznivih dejanj</t>
  </si>
  <si>
    <t>varstvo okolja in spodbujanje učinkovite rabe virov; izboljšanje institucionalnih zmogljivosti in učinkovita javna uprava</t>
  </si>
  <si>
    <t>zmanjšanje porabe energije</t>
  </si>
  <si>
    <t>povečanje dostopa do informacijskih in komunikacijskih tehnologij ter njihove uporabe in kakovosti; izboljšanje institucionalnih zmogljivosti in učinkovita javna uprava; e-projekti in odprava administrativnih ovir s ciljem učinkovitejših upravnih in posledično poslovnih procesov, povečanje konkurenčnosti malih in srednjih podjetij (MSP)</t>
  </si>
  <si>
    <t>3.5.4</t>
  </si>
  <si>
    <t>Elektronsko poslovanje javne uprave</t>
  </si>
  <si>
    <r>
      <t>151 -</t>
    </r>
    <r>
      <rPr>
        <sz val="11"/>
        <color indexed="10"/>
        <rFont val="Calibri"/>
        <family val="2"/>
      </rPr>
      <t xml:space="preserve"> manjka ocena za E-volitve</t>
    </r>
  </si>
  <si>
    <t>povečanje razvitosti elektronskih storitev države v mednarodnem pogledu (rezultati rednih meritev EK)</t>
  </si>
  <si>
    <t>10. oz. 11. mesto (2010)</t>
  </si>
  <si>
    <t>5. mesto</t>
  </si>
  <si>
    <t>vlaganje v spretnosti, izobraževanje ter vseživljenjsko učenje; izboljšanje institucionalnih zmogljivosti in učinkovita javna uprava</t>
  </si>
  <si>
    <t>3.5.5</t>
  </si>
  <si>
    <t>Racionalnejša organiziranost in delovanje javne uprave</t>
  </si>
  <si>
    <t>6 za človeške vire</t>
  </si>
  <si>
    <t>3,4% BDP</t>
  </si>
  <si>
    <t>znižanje letnih stroškov uporabe prostorov na zaposlenega</t>
  </si>
  <si>
    <t>3078 (oz. -19%)</t>
  </si>
  <si>
    <t>3,3 za lokalno samoupravo</t>
  </si>
  <si>
    <t>odstopanje razvitosti najmanj razvite občine do povprečne razvitosti glede na BDP</t>
  </si>
  <si>
    <t>izboljšanje institucionalnih zmogljivosti in učinkovita javna uprava (spodbujanje zaposlovanja in mobilnosti delovne sile, vlaganje v spretnosti, izobraževanje ter vseživljenjsko učenje)</t>
  </si>
  <si>
    <t>Razvoj nevladnih organizacij in prostovoljskega dela</t>
  </si>
  <si>
    <t>povečanje prihodkov NVO v strukturi BDP</t>
  </si>
  <si>
    <t>2,3% BDP(2011)</t>
  </si>
  <si>
    <t>3% BDP</t>
  </si>
  <si>
    <t xml:space="preserve">izboljšanje institucionalnih zmogljivosti in učinkovita javna uprava </t>
  </si>
  <si>
    <t xml:space="preserve">UČINKOVIT JAVNI SEKTOR IN PRAVNA DRŽAVA </t>
  </si>
  <si>
    <t>Zagotavljanje varnosti</t>
  </si>
  <si>
    <t>ohranitev deleža občanov, ki se v svojem okolju počutijo varni (javnomnenska raziskava MNZ 2009)</t>
  </si>
  <si>
    <t>75% občanov</t>
  </si>
  <si>
    <t>Prepoznavnost RS v mednarodni skupnosti in zaščita državljanov v tujini</t>
  </si>
  <si>
    <t>2 (za vizume)</t>
  </si>
  <si>
    <r>
      <t>178</t>
    </r>
    <r>
      <rPr>
        <sz val="11"/>
        <color indexed="10"/>
        <rFont val="Calibri"/>
        <family val="2"/>
      </rPr>
      <t>(vključene tudi članarine) + 595 za uradno razvojno pomoč ?</t>
    </r>
  </si>
  <si>
    <r>
      <t>39,4</t>
    </r>
    <r>
      <rPr>
        <sz val="11"/>
        <color indexed="10"/>
        <rFont val="Calibri"/>
        <family val="2"/>
      </rPr>
      <t xml:space="preserve"> (delovanje ministrstva)</t>
    </r>
  </si>
  <si>
    <t>število zaposlenih v mednarodnih organizacijah</t>
  </si>
  <si>
    <t>25 zaposlenih</t>
  </si>
  <si>
    <t>povečanje obsega izvoza in št. Novih izvoznikov na leto</t>
  </si>
  <si>
    <t>20,8 mlrd EUR, 9500 izvoznikov</t>
  </si>
  <si>
    <t>33 mlrd EUR, 11000 izvoznikov</t>
  </si>
  <si>
    <t>povečanje obsega TNI</t>
  </si>
  <si>
    <t>10,7 mlrd EUR(15.6.2011)</t>
  </si>
  <si>
    <t>18 mlrd EUR</t>
  </si>
  <si>
    <t>MPJU</t>
  </si>
  <si>
    <t xml:space="preserve">Dosežena agregirana prepustnost jedra in spletnih storitev </t>
  </si>
  <si>
    <t>10Gbps</t>
  </si>
  <si>
    <t>ohranitev deleža izdatkov za splošne javne storitve v strukturi BDP (dejavnosti izvršilnih in zakonodajnih organov ter dejavnosti s področja finančnih, fiskalnih in zunanjih zadev GF0101; splošne zadeve javne uprave GF0103; druge splošne zadeve in storitve, ki niso zajete drugje GF0106)</t>
  </si>
  <si>
    <t>koeficient razvitosti???</t>
  </si>
  <si>
    <t>MNZ</t>
  </si>
  <si>
    <t>MORS</t>
  </si>
  <si>
    <t>466 (od tega 1,2 možno financirati iz policijskih skladov)</t>
  </si>
  <si>
    <t>MZZ</t>
  </si>
  <si>
    <t>javna uprava</t>
  </si>
  <si>
    <t>pravosodje</t>
  </si>
  <si>
    <t>329  za nepremičmnine</t>
  </si>
  <si>
    <t>45 za nepremičnine</t>
  </si>
  <si>
    <t>3.5.3</t>
  </si>
  <si>
    <t>3.5.6</t>
  </si>
  <si>
    <t>Večja aktivnost na trgu dela</t>
  </si>
  <si>
    <t>3.1.1</t>
  </si>
  <si>
    <t>MDDSZ</t>
  </si>
  <si>
    <t>26,8% (2011)</t>
  </si>
  <si>
    <t>večji delež dolgotrajno brezposelnih oseb vključenih v ukrep APZ</t>
  </si>
  <si>
    <t>delež ohranjenih zaposlitev in samozaposlitev 12 mesecev po zaključku pogodbenih obveznosti ki izhajajo iz ukrepa APZ</t>
  </si>
  <si>
    <t>3.1.2</t>
  </si>
  <si>
    <t>MIZKŠ</t>
  </si>
  <si>
    <t xml:space="preserve"> naložbe v izobraževanje, spretnosti in vseživljensko učenje</t>
  </si>
  <si>
    <t>stopnja zaposlenosti nižje kvalificiranih oseb</t>
  </si>
  <si>
    <t>45,8% (2011)</t>
  </si>
  <si>
    <t>delež aktivnega prebivalstva vključenega v ukrep APZ usposabljanje in izobraževanje</t>
  </si>
  <si>
    <t>2,5% (2011)</t>
  </si>
  <si>
    <t>Kakovost in učinkovitost izobraževanja ter usposabljanja</t>
  </si>
  <si>
    <t>naložbe v izobraževanje, spretnosti in vseživljensko učenje</t>
  </si>
  <si>
    <t>3.1.4</t>
  </si>
  <si>
    <t>3.1.5</t>
  </si>
  <si>
    <t>3.1.6</t>
  </si>
  <si>
    <t>število visoko citiranih objav na milijon prebivalcev</t>
  </si>
  <si>
    <t>62 (2009)</t>
  </si>
  <si>
    <t>spodbujanje zaposlovanja in mobilnosti delovne sile</t>
  </si>
  <si>
    <t>3.1.7</t>
  </si>
  <si>
    <t>Podpora razvoju kulture</t>
  </si>
  <si>
    <t>krepitev raziskav, tehnološkega razvoja in inovacij</t>
  </si>
  <si>
    <t>Usposabljanje, vseživljenjsko učenje in mobilnost</t>
  </si>
  <si>
    <t>Prometna infrastruktura</t>
  </si>
  <si>
    <t>Širokopasovna omrežja</t>
  </si>
  <si>
    <t>MGRT</t>
  </si>
  <si>
    <t>povečanje konkurenčnosti malih in srednjih podjetij</t>
  </si>
  <si>
    <t>72 (2011)</t>
  </si>
  <si>
    <t>5 (2011)</t>
  </si>
  <si>
    <t>Spodbujanje trajnostnega prometa in odprava ozkih grl v ključnih omrežnih infrastrukturah, spodbujanje zaposlovanja in mobilnosti delovne sile</t>
  </si>
  <si>
    <t xml:space="preserve">Število varnih in varovanih parkirišč z malimi logističnimi centri s primernim dostopom na AC/HC.
</t>
  </si>
  <si>
    <t>Število intermodalnih logističnih centrov s primernim dostopom na javno prometno infrastrukturo</t>
  </si>
  <si>
    <t>Podporni mehanizmi za krepitev poslovnih povezav z institucijami znanja.</t>
  </si>
  <si>
    <t>Razvite celovite podporne storitve za rast in razvoj podjetij.</t>
  </si>
  <si>
    <t>Vključene ciljne skupine, ki predstavljajo podjetniški potencial</t>
  </si>
  <si>
    <t>3.2.5.</t>
  </si>
  <si>
    <t>3.2.6.</t>
  </si>
  <si>
    <t>3.2.7.</t>
  </si>
  <si>
    <t>3.2.8.</t>
  </si>
  <si>
    <t>Lažje poslovanje podjetij zaradi lažjega dostopa do ustreznih finančnih virov (širitev na tuje trge, hitrorastoča podjetja, hiter dostop do virov)</t>
  </si>
  <si>
    <t>21% / 30%</t>
  </si>
  <si>
    <t>6% / 12%</t>
  </si>
  <si>
    <t>3.2.2.</t>
  </si>
  <si>
    <t>3.2.1.</t>
  </si>
  <si>
    <t>Povečevanje snovne učinkovitosti, spodbujanje zapiranje snovnih poti in trajnostne potrošnje</t>
  </si>
  <si>
    <t>MKO</t>
  </si>
  <si>
    <t xml:space="preserve">Nižji delež stroškov za nakup surovin in energije v podjetjih, ki so vključena v podprte programe </t>
  </si>
  <si>
    <t>Več vključenih razvojnikov v podjetja in krepitev razvojnih oddelkov v podjetjih.</t>
  </si>
  <si>
    <r>
      <t xml:space="preserve">26,7 </t>
    </r>
    <r>
      <rPr>
        <sz val="11"/>
        <color indexed="10"/>
        <rFont val="Calibri"/>
        <family val="2"/>
      </rPr>
      <t>(vključena članarina OECD 19 mio)</t>
    </r>
  </si>
  <si>
    <t>število turističnih ekoloških kmetij</t>
  </si>
  <si>
    <t>(3) povečanje konkurenčnosti malih in srednjih podjetij ter kmetijskega sektorja (za EKSRP) ter sektorja ribištva in akvakulture (za ESPR); (1)krepitev raziskav, tehnološkega razvoja in inovacij, (4) nizkoogljična družba, (6) varstvo okolja in spodbujanje učinkovite rabe virov</t>
  </si>
  <si>
    <t>Energetska infrastruktura/zanesljiva oskrba</t>
  </si>
  <si>
    <t>Večji delež opremljenosti porabnikov električne energije s pametnimi merilnimi sistemi, ki zagotavljajo daljinski prenos podatkov v merilne centre</t>
  </si>
  <si>
    <t xml:space="preserve">Nižja povprečne specifične emisije TGP pri proizvodnji električne energije v Sloveniji </t>
  </si>
  <si>
    <t>Krajši povprečni časi prekinitev dobave električne energije na prenosnem omrežju v letnem obdobju</t>
  </si>
  <si>
    <t>Manj odloženih komunalnih odpadkov</t>
  </si>
  <si>
    <t>Boljše stanje vodotokov</t>
  </si>
  <si>
    <t>3.3.4</t>
  </si>
  <si>
    <t>Učinkovita raba energije in obnovljivi viri energije</t>
  </si>
  <si>
    <t>3.3.7.</t>
  </si>
  <si>
    <t>Višja dodana vrednost v turizmu</t>
  </si>
  <si>
    <t>55+0,525 (drugi J11 ne gre nujno za nerazvojna sredstva?)</t>
  </si>
  <si>
    <r>
      <t>Število novih delovnih mestj/</t>
    </r>
    <r>
      <rPr>
        <sz val="11"/>
        <color indexed="10"/>
        <rFont val="Calibri"/>
        <family val="2"/>
      </rPr>
      <t>prihodek ustvarjen v socialnih podjetjih</t>
    </r>
  </si>
  <si>
    <t xml:space="preserve">Odprava počasnih voženj in večja ekonomika prometa, krajši potovalni časi, večja kapaciteta prog
</t>
  </si>
  <si>
    <t>Glavne proge brez kategorije D</t>
  </si>
  <si>
    <t>Koprsko pristanišče je matično potniško pristanišče z večjo kapaciteto</t>
  </si>
  <si>
    <t>Nove linije, ki bo povezala letališče Jožeta Pučnika, Edvarda Rusjana, Portorož z drugimi mednarodnimi letališči</t>
  </si>
  <si>
    <t>Zmanjšanje porabe energije za ogrevanje in toplo vodo v stanovanjskih stavbah gospodinjskega sektorja</t>
  </si>
  <si>
    <t>642/890</t>
  </si>
  <si>
    <t>Energetska sanacija ter gradnja nizkoenergijskih in pasivnih stavb v javnem sektorju</t>
  </si>
  <si>
    <t>133/95</t>
  </si>
  <si>
    <t>Povečanje energijske učinkovitosti v sektorju gospodarstva (industrija, MSP; velika podjetja</t>
  </si>
  <si>
    <t>Delujoča svetovalna služba</t>
  </si>
  <si>
    <t>4581/1545</t>
  </si>
  <si>
    <t>Večja proizvodnja električne energije iz OVE</t>
  </si>
  <si>
    <t>Večja proizvodnja toplote iz OVE</t>
  </si>
  <si>
    <t>22023/4145</t>
  </si>
  <si>
    <t>Večja prepoznavnost Slovenije ter večji priliv tujih neposrednih investicij v Slovenijo</t>
  </si>
  <si>
    <t xml:space="preserve">Večji delež ustvarjalcev vključenih v gospodarstvo </t>
  </si>
  <si>
    <t>30.000 (v 2010)</t>
  </si>
  <si>
    <t>35.000 (v 2016)</t>
  </si>
  <si>
    <t>Zmanjšanje števila gospodinjstev brez možnosti dostopa do širokopasovnega priključka, kjer hkrati ni komercialnega interesa za izgradnjo širokopasovnega omrežja (bele lise)</t>
  </si>
  <si>
    <t xml:space="preserve">Optimalna izkoriščenost koprskega tovornega pristanišča </t>
  </si>
  <si>
    <t>Posodobljen vozni park prevoza potnikov po železnici in cesti</t>
  </si>
  <si>
    <t>Izboljšana infrastruktura za trajnostno mobilnost</t>
  </si>
  <si>
    <t xml:space="preserve">Dokončano omrežje Natura 2000 </t>
  </si>
  <si>
    <t>?</t>
  </si>
  <si>
    <t>vrednost 2012 oziroma zadnja vrednost</t>
  </si>
  <si>
    <t xml:space="preserve">KAZALNIK </t>
  </si>
  <si>
    <t>KAZALNIK</t>
  </si>
  <si>
    <t>vrednost 2020</t>
  </si>
  <si>
    <t>Dvig Indeksa zadostnosti določitve območij strokovnih predlogov za doseganje ciljev Direktive o habitatih</t>
  </si>
  <si>
    <t xml:space="preserve">Skupno število podeljenih koncesij </t>
  </si>
  <si>
    <t>povprečen čas za sprejem DPN</t>
  </si>
  <si>
    <t>5 let</t>
  </si>
  <si>
    <t>3 leta</t>
  </si>
  <si>
    <t>št regionalnih prostorskih načrtov</t>
  </si>
  <si>
    <t>1 (2012)</t>
  </si>
  <si>
    <t>MiZP</t>
  </si>
  <si>
    <t>MIZP</t>
  </si>
  <si>
    <t xml:space="preserve"> (30 % AP), (20 % ŽP)</t>
  </si>
  <si>
    <t>Delež ustrezno urejenih avtobusnih in železniških postajališč</t>
  </si>
  <si>
    <t>Število novih motornih potniških vlakov (0) in vozil za prevoz potnikov po cesti (najvišji emisijski standardi)</t>
  </si>
  <si>
    <t xml:space="preserve">Število priključkov na javni vodovod </t>
  </si>
  <si>
    <t>69,3% (2011)</t>
  </si>
  <si>
    <t>Delež prečiščenih voda pred izpustom v vodotoke</t>
  </si>
  <si>
    <t xml:space="preserve">Količina odloženih komunalnih odpadkov </t>
  </si>
  <si>
    <t xml:space="preserve"> 272 (kg/prebivalca/leto)</t>
  </si>
  <si>
    <t>Delež obnovljenih vodotokov glede na vse vodotoke, kjer je potrebna obnova</t>
  </si>
  <si>
    <t>Prihranki končne energije v okviru finančnih spodbud za energetsko učinkovito obnovo in trjanostno gradnjo  stanovanjkih stavb</t>
  </si>
  <si>
    <t>delež javnih stavb nad 500m2 z uvedenim sistamom za upravljanje z energijo</t>
  </si>
  <si>
    <t>MIZP - URE</t>
  </si>
  <si>
    <t>MIZŠ</t>
  </si>
  <si>
    <t xml:space="preserve">Prihranek rabe končne energije v industriji </t>
  </si>
  <si>
    <t>prihranki energije v okivru ENSVET</t>
  </si>
  <si>
    <t>Končna poraba OVE v prometu</t>
  </si>
  <si>
    <t>Raba električne energije iz OVE v prometu</t>
  </si>
  <si>
    <t xml:space="preserve">MIZP - OVE </t>
  </si>
  <si>
    <t>povprečna velikost</t>
  </si>
  <si>
    <t>474.434 ha</t>
  </si>
  <si>
    <t>skupna površina kmetijskih zemljišč v uporabi</t>
  </si>
  <si>
    <t>večje število kmetijskih gospodarstev vključenih v ekološko pridelavo</t>
  </si>
  <si>
    <t>povečanje števila ha v ekološki pridelavi</t>
  </si>
  <si>
    <t>2.633 KG (2011)</t>
  </si>
  <si>
    <t xml:space="preserve"> 32.145 ha KZU (2011)</t>
  </si>
  <si>
    <t>6,4 ha (2011)</t>
  </si>
  <si>
    <t xml:space="preserve"> večja površina komasiranih kmetijskih zemljišč  </t>
  </si>
  <si>
    <t>12.000 ha (2007-2013)</t>
  </si>
  <si>
    <t>15.000 (2014-2020)</t>
  </si>
  <si>
    <t>13.000 ha</t>
  </si>
  <si>
    <t>površina kmetijskih zemljišč v zaraščanju</t>
  </si>
  <si>
    <t>obvladovana količina CO2</t>
  </si>
  <si>
    <t>26.309 ha (2011)</t>
  </si>
  <si>
    <t>1963 kt CO2 ekvivalenta (2011)</t>
  </si>
  <si>
    <t>skupne namakalne površine</t>
  </si>
  <si>
    <t>4621,2 ha</t>
  </si>
  <si>
    <t>3.851 ha (2011)</t>
  </si>
  <si>
    <t>ponor CO2 na leto</t>
  </si>
  <si>
    <t>8,576 milijonov ton CO2/leto (2011)</t>
  </si>
  <si>
    <t>pričakovani čas rešitve sodne zadeve</t>
  </si>
  <si>
    <t>delež rešenih zadev na področju gospodarske kriminalitete</t>
  </si>
  <si>
    <t>učinkovitost zastopanja interesov države pred domačimi in mednarodnimi sodišči</t>
  </si>
  <si>
    <t>uvrstitev Slovenije glede na razvitost elektronskih storitev države (EK)</t>
  </si>
  <si>
    <t xml:space="preserve">Večja agregirana prepustnost jedra in spletnih storitev </t>
  </si>
  <si>
    <t>odprava administrativnih ovir in zamanjšanje zakonodajnih bremen</t>
  </si>
  <si>
    <t>vrednost nepotrebmnih obremenitev</t>
  </si>
  <si>
    <t>delež izdatkov za splošne javne storitve v strukturi BDP (GF0101+GF0103+GF0106)</t>
  </si>
  <si>
    <t>letni strošek na zaposlenega</t>
  </si>
  <si>
    <t>2Gbps (2012)</t>
  </si>
  <si>
    <t>1.440 mio EUR bremen (2011)</t>
  </si>
  <si>
    <t>3,4% BDP (2011)</t>
  </si>
  <si>
    <t>3800 EUR/20m2 (2011)</t>
  </si>
  <si>
    <t>delež prihodkov NVO v strukturi BDP</t>
  </si>
  <si>
    <t>delež občanov, ki se v svojem okolju počutijo varni</t>
  </si>
  <si>
    <t>povečanje števila zaposlenih v mednarodnih organizacijah</t>
  </si>
  <si>
    <t>MP</t>
  </si>
  <si>
    <t>MJU</t>
  </si>
  <si>
    <t>Delež vključenih  starejših 55 - 64 let, v VŽU v %</t>
  </si>
  <si>
    <t>6,1 % (ocena 2012)</t>
  </si>
  <si>
    <t>Delež raziskovalcev v poslovnem sektorju</t>
  </si>
  <si>
    <t>ne</t>
  </si>
  <si>
    <t>da</t>
  </si>
  <si>
    <t>Odstotek vpisanih v terciarno izobraževanje, ki ne zaključi šolanja</t>
  </si>
  <si>
    <t>odstotek bo nižji za 3/4 (npvš)</t>
  </si>
  <si>
    <t>14,5 (2010/2011) za (primerjavo 98/99 28,2)</t>
  </si>
  <si>
    <t>Delež študentov uporabnikov kariernega in tutorskega svetovanja</t>
  </si>
  <si>
    <t>N.P.</t>
  </si>
  <si>
    <t>30% vseh študentov</t>
  </si>
  <si>
    <t>Ni podatka</t>
  </si>
  <si>
    <t>Delež vključenih v različne oblike predšolske vzgoje</t>
  </si>
  <si>
    <t>Delež aktivnih mladih</t>
  </si>
  <si>
    <t>120.000 m2 (oz. 23 objektov)</t>
  </si>
  <si>
    <t>Število prenovljenih in novo zgrajenih športnih objektov</t>
  </si>
  <si>
    <t>Raziskave z možnostjo aplikativne uporabe v gospodarstvu</t>
  </si>
  <si>
    <t>Razvoj novih materialov, tehnik, metod in pristopov za  ohranjanje kulturne dediščine in arhivskega gradiva (identificiranje materialov, diagnostika stanja, zaščitni ukrepi, itd.)</t>
  </si>
  <si>
    <t>Uporaba in razvoj e-inafrastrukture za raziskave in razvoj storitev za digitalno kulturno dediščino (tehnične storitve, npr. interoperabilnost, agregiranje, podpora naprednemu iskanju, trajna hramba, enolični identifikatorji, napredno iskanje; storitve za upravljanje in nadgradnjo podatkov kot npr. geo-referneciranje, 3D vizualizacija …).</t>
  </si>
  <si>
    <t>Večja konkurenčnost IKT podjetništva</t>
  </si>
  <si>
    <t>0 (novih podjetij)</t>
  </si>
  <si>
    <t>Večja mednarodna prepoznavnost produktov SLO IKT podjetij</t>
  </si>
  <si>
    <t>1 (center vzpostavljen)</t>
  </si>
  <si>
    <t xml:space="preserve">Izgradnja novih površin in obnova infrastrukture javnih raziskovalnih zavodov  (Obseg gradnje novih površin, obseg obnovljenih površin)                                                </t>
  </si>
  <si>
    <t>7200m2 (20 objektov)            256 EUR</t>
  </si>
  <si>
    <t>Delež sredstev JRO, pridobljenih iz okvirnih programov EU - % v strukturi prihodkov JRO 
Sodelovanje v NCP projektih (število)</t>
  </si>
  <si>
    <t>7%
14
3 (kmetijstvo in gozdarstvo)</t>
  </si>
  <si>
    <t>15%
30
5 (kmetijstvo in gozdarstvo)</t>
  </si>
  <si>
    <t>število sofinanciranih dogodkov, udeležencev in izvajalcev aktivnosti   sredstva namenjena za promocijo znanosti (v mio EUR)</t>
  </si>
  <si>
    <t>47 dogodkov</t>
  </si>
  <si>
    <t xml:space="preserve">60 dogodkov
</t>
  </si>
  <si>
    <t>število vključenih sodelujočih pri projektih</t>
  </si>
  <si>
    <t>povčanje 2,5% na letni ravni</t>
  </si>
  <si>
    <t>število projektov v mednarodnih produkcijah</t>
  </si>
  <si>
    <t>število uporabnikov, gledalcev, obiskovalcev</t>
  </si>
  <si>
    <t xml:space="preserve">število obiskovalcev Centra znanosti
število predstavitev podjetij
št. šol, ki so vključene v programe, ki jih ponuja Center znanosti
</t>
  </si>
  <si>
    <t>0
0
0</t>
  </si>
  <si>
    <t>10000
10
10</t>
  </si>
  <si>
    <t>delujoč sistem odprtega dostopa</t>
  </si>
  <si>
    <t>fragmentiran, delno obstoječ sistem</t>
  </si>
  <si>
    <t>delujoč sistem</t>
  </si>
  <si>
    <t>Število v sodelovanju z gospodarstvom prenovljenih programov, in novih programov za izpopolnjevanje</t>
  </si>
  <si>
    <t>Novi produkti in storitve na področju sodobnih intermedisjskih praks, nove tržne niše za večjo prepoznavnost Slovenije v svetu, vzpostavitev infrastrukturnega modela Black boy kot ustavrjalnega laboratorija, aolikativna uporaba tradicionalnih in sodobnih tehnologij na področju dediščine (število podprtih programov in projektov)</t>
  </si>
  <si>
    <t>Povečano število mednarodne izmenjave študentov, raziskovalcev in profesorjev ter povečanje medsektorske mobilnosti raziskovalcev, organizacija mednarodnih dogodkov ??? (kazalnik??) ni jasno ( projekti ERANET, projekti po pobudi 185.člena pogodbe PDEU, skupno programiranje JPI)</t>
  </si>
  <si>
    <t xml:space="preserve">številoobnovjlenih objektov KD in JKI in programov na področju kulture za doseganje trajnostne rasti </t>
  </si>
  <si>
    <t>število novih delovnih mest</t>
  </si>
  <si>
    <t>število obiskovalcev objektov kulturne dediščine in JKI</t>
  </si>
  <si>
    <t>5% povečanje</t>
  </si>
  <si>
    <t>Število energetsko saniranih objektov  javne kulturne infrastrukture in državnih kulturnih spomenikov</t>
  </si>
  <si>
    <t>število podprtih projektov/MREŽ za izboljšnje sodelovanja, obogatenje zbirk in kulturne ponudbe</t>
  </si>
  <si>
    <t>Število oddanih/prodanih objektov kulturne dediščine gospodarskim družbam</t>
  </si>
  <si>
    <t>0 (2012)</t>
  </si>
  <si>
    <t>75% občanov (2009)</t>
  </si>
  <si>
    <t>23 zaposlenih (2012)</t>
  </si>
  <si>
    <t xml:space="preserve"> delež brezposelnih oseb, ki se v prvih 4 mesecih brezposelnosti vključijo v ukrep APZ</t>
  </si>
  <si>
    <t>Hitra vključitev brezposelnih oseb v ukrepe APZ</t>
  </si>
  <si>
    <t>delež dolgotrajno brezposelnih oseb vključenih v ukrep APZ</t>
  </si>
  <si>
    <t>večji delež ohranjenih zaposlitev in samozaposlitev 12 mesecev po zaključku pogodbenih obveznosti ki izhajajo iz ukrepa APZ</t>
  </si>
  <si>
    <t xml:space="preserve">36,6% (2007-2009) </t>
  </si>
  <si>
    <t>višja stopnja zaposlenosti nižje kvalificiranih oseb</t>
  </si>
  <si>
    <t>večji delež aktivnega prebivalstva vključenega v ukrep APZ usposabljanje in izobraževanje</t>
  </si>
  <si>
    <t>večja mednarodna mobilnost na področju visokega šolstva</t>
  </si>
  <si>
    <t>Delež tujih študentov, ki študira v Sloveniji</t>
  </si>
  <si>
    <t>Delež slovenskih študentov, ki študira v tujini</t>
  </si>
  <si>
    <t>2,12%  (2010/2011)</t>
  </si>
  <si>
    <t>Delež  vpisanih v poklicno  izobraževanje (srednji poklicni programi)</t>
  </si>
  <si>
    <t xml:space="preserve">2,2% (2008/09)  </t>
  </si>
  <si>
    <t>Razmerje na področju terciarnega izobraževanja</t>
  </si>
  <si>
    <t xml:space="preserve">srednje šole: 14,3  </t>
  </si>
  <si>
    <t>visokošolstvo: pod 20</t>
  </si>
  <si>
    <t>Število mednarodnih institucionalnih in programskih evalvacij in akreditacij</t>
  </si>
  <si>
    <t>43 % r</t>
  </si>
  <si>
    <t>skupni delež študentov 1. in 2. stopnje na VŠ zavodih, ki imajo vzpostavljeno shemo spodbud</t>
  </si>
  <si>
    <t>Vzpostavitev pogojev za vključevanje in spodbujanje študijske poti študentov s posebnimi potrebami</t>
  </si>
  <si>
    <t>Boljša opremljenost</t>
  </si>
  <si>
    <t xml:space="preserve">Izboljšanje infrastrukture na področju visokega šolstva - Izgradnja novih površin in obnova infrastrukture javnih zavodov na področju visokega šolstva </t>
  </si>
  <si>
    <t>Obseg gradnje novih in obnovljenih površin oz.  število novo zgrajenih in obnovljenih objektov</t>
  </si>
  <si>
    <t>novi RR projekti v izvedbi mladih raziskovalcev 12 let po doktoratu</t>
  </si>
  <si>
    <t xml:space="preserve">  novo 
vzpostavljena inovativna podjetja</t>
  </si>
  <si>
    <t xml:space="preserve">
50 podjetij</t>
  </si>
  <si>
    <t>50 projektov</t>
  </si>
  <si>
    <t xml:space="preserve">
?</t>
  </si>
  <si>
    <t xml:space="preserve">
90</t>
  </si>
  <si>
    <t>1.500 FTE, 345 TP</t>
  </si>
  <si>
    <t>število temeljnih raziskav in raziskovalnih projektov</t>
  </si>
  <si>
    <t>število aplikativnih ciljno usmerjene RR</t>
  </si>
  <si>
    <t>število novih e-podjetij</t>
  </si>
  <si>
    <t xml:space="preserve">Število novih e-storitev                </t>
  </si>
  <si>
    <t xml:space="preserve">40 (novih e-storitev), </t>
  </si>
  <si>
    <t>80 (novih e-storitev)</t>
  </si>
  <si>
    <t>Povečanje tržnih prihodkov JRO</t>
  </si>
  <si>
    <t xml:space="preserve">
 povečani prihodki iz naslova pravic intelektualne lastnine p</t>
  </si>
  <si>
    <t xml:space="preserve">ovečano število prenosa inovacij in novih tehnologij v prakso </t>
  </si>
  <si>
    <t>delež sredstev iz gospodarstva (v % skupnih sredstev JRO)</t>
  </si>
  <si>
    <t>Podjetnost</t>
  </si>
  <si>
    <t>število zaposlenih</t>
  </si>
  <si>
    <t>14.000 (2010)</t>
  </si>
  <si>
    <t>večji prirastek na leto</t>
  </si>
  <si>
    <t>8,5 m3/ha/leto</t>
  </si>
  <si>
    <t>7,8 m3 /ha/leto (2011)</t>
  </si>
  <si>
    <t>število vseh obratov</t>
  </si>
  <si>
    <t>večje število podprtih naložb v okviru PRP (diverzifikacija v nekmetijske dejavnosti)</t>
  </si>
  <si>
    <t>število lesno predelovalnih obratov</t>
  </si>
  <si>
    <t>delež posodobljenih plovil</t>
  </si>
  <si>
    <t>število proizvodov</t>
  </si>
  <si>
    <t>večji faktorski dohodek</t>
  </si>
  <si>
    <t>število naložb v ŽPI</t>
  </si>
  <si>
    <t>večja proizvodnja</t>
  </si>
  <si>
    <t>večja poraba, boljše trženje</t>
  </si>
  <si>
    <t>večji delež poseka</t>
  </si>
  <si>
    <t>število investicij</t>
  </si>
  <si>
    <t>število posodobljenih ali novih obratov</t>
  </si>
  <si>
    <r>
      <t>Večji delež čiščenja  pred izpustom v vodotoke</t>
    </r>
    <r>
      <rPr>
        <sz val="11"/>
        <color indexed="10"/>
        <rFont val="Calibri"/>
        <family val="2"/>
      </rPr>
      <t xml:space="preserve"> (dobiti deleže samo za sekundarno in terciarno čiščenje)</t>
    </r>
  </si>
  <si>
    <t>Povečanje števila zaposlenih v ribištvu</t>
  </si>
  <si>
    <t>Povečanje povprečne velikosti kmetijskih gospodarstev</t>
  </si>
  <si>
    <t>Boljša posestna struktura</t>
  </si>
  <si>
    <t>Ohranitev skupne površine kmetijskih zemljiš v uporabi</t>
  </si>
  <si>
    <t>Povečanje ekološke pridelave</t>
  </si>
  <si>
    <t>Zmanšanje površine kmetijskih zemljišč v zaraščanju</t>
  </si>
  <si>
    <t xml:space="preserve">Boljše obvadovanje toplogrednih plinov iz kmetijstva </t>
  </si>
  <si>
    <t>Povečanje namakalnih površin v Sloveniji</t>
  </si>
  <si>
    <t>Povečanje števila zaposlenih v gozdno lesni verigi</t>
  </si>
  <si>
    <t>Povečanje števila obratov primarne predelave lesa</t>
  </si>
  <si>
    <t>Povečanje prirastka</t>
  </si>
  <si>
    <t>Zmanjšanje ponora CO2 do leta 2020</t>
  </si>
  <si>
    <t>Povečanje števila zaposlenih v lesno predelovalni industriji</t>
  </si>
  <si>
    <t>3.2.3</t>
  </si>
  <si>
    <t>3.2.4.</t>
  </si>
  <si>
    <t>Št. podeljenih  patentov Sloveniji pri Evropskem patentnem uradu (EPO)</t>
  </si>
  <si>
    <t xml:space="preserve">Stopnja preživetja po 3 letih. </t>
  </si>
  <si>
    <t>Št. novonastalih podjetij</t>
  </si>
  <si>
    <t xml:space="preserve">Št. raziskovalcev v poslovnem sektorju. </t>
  </si>
  <si>
    <t xml:space="preserve"> 19,7% / 27,8%</t>
  </si>
  <si>
    <t>Hitrorastoča podjetja:
Rast št. zaposlenih pri prejemnikih (na podlagi delovnih ur),/
Rast dodane vrednosti prejemnikov</t>
  </si>
  <si>
    <t>Krediti/subv. obrestne mere
Rast št. zaposlenih pri prejemnikih (na podlagi delovnih ur)/
Rast dodane vrednosti prejemnikov (</t>
  </si>
  <si>
    <t xml:space="preserve">4,9% / 10,9%
</t>
  </si>
  <si>
    <t>Stroški podjetij za nakup surovin/energije (indeks)</t>
  </si>
  <si>
    <t xml:space="preserve">Večji pomen eko inovacij </t>
  </si>
  <si>
    <t>Št. Zelenih patentnih prijav pri EPO  (izhodišče 2005 - 2008)</t>
  </si>
  <si>
    <t xml:space="preserve">Št. Podeljenih znakov EU za okolje </t>
  </si>
  <si>
    <t>Več sredstev iz naslova TNI</t>
  </si>
  <si>
    <t>Manjši okoljski vpliv turističnih dejavnosti</t>
  </si>
  <si>
    <t>št. Podeljenih EU marjetic za turistične objekte</t>
  </si>
  <si>
    <t>Odstotek porabnikov s pametnimi merilnimi sistemi</t>
  </si>
  <si>
    <t xml:space="preserve">Število potnikov </t>
  </si>
  <si>
    <t>Metri poglobitve</t>
  </si>
  <si>
    <t xml:space="preserve">km prog brez kategorije D </t>
  </si>
  <si>
    <t xml:space="preserve">število mest s počasnimi vožnjami </t>
  </si>
  <si>
    <t>Emisije CO2 pri proizvodnji električne energije (kg. CO2 ekv/KWh)</t>
  </si>
  <si>
    <t xml:space="preserve">čas prekinitev v minutah </t>
  </si>
  <si>
    <t>Število gospodinjstev, ki nima dostopa do širokopasovnega priključka</t>
  </si>
  <si>
    <t xml:space="preserve">Nižji stroški za nakup širokopasovnega priključka 30 Mbps, osnovni trojček (internet, televizija, IP telefonija) na celotnem ozemlju) </t>
  </si>
  <si>
    <t xml:space="preserve">Cena širokopsovnega priključka </t>
  </si>
  <si>
    <t xml:space="preserve">Prestrukturiranje in večje število konkurenčnih kmetijskih gospodarstev in ŽPI </t>
  </si>
  <si>
    <t>Povečanje  faktorskega dohodka na PDM</t>
  </si>
  <si>
    <t>Večje ševilo proizvodov v shemah kakovosti</t>
  </si>
  <si>
    <t>Razvoj socialnega podjetništva na podeželju</t>
  </si>
  <si>
    <t>Večje število lesno predelovalnih obratov v Sloveniji za predelvo iglavcev in listavcev</t>
  </si>
  <si>
    <t>Povečanje investicij v posodobitev strojev za posek in spravilo lesa ter gozdne infrastrukture</t>
  </si>
  <si>
    <t>Več posodobljenih ali na novo postavljenih sod+J53obnih obratov večjih kapacitet</t>
  </si>
  <si>
    <t xml:space="preserve">Doseganje večjega deleža poseka gozda v skladu z GGN, </t>
  </si>
  <si>
    <t>Večji delež posodobljenih plovil v floti</t>
  </si>
  <si>
    <t xml:space="preserve">Povečanje proizvodnje v sladkovodnem ribogojstvu </t>
  </si>
  <si>
    <t>Povečanje proizvodnje v morskem ribogojstvu</t>
  </si>
  <si>
    <t>Povečanje porabe ribiških in ribogojskih proizvodov na leto</t>
  </si>
  <si>
    <t>Povečanje izvoza slovenskih podjetij, celovita podpora podjetjem pri mednarodnem poslovanju, povečevanje TNI in izboljšanje mednarodnega razvojnega sodelovanja</t>
  </si>
  <si>
    <t>Krepitev in razvoj podjetništva in inovativnosti</t>
  </si>
  <si>
    <t>Spodbujanje socialnega podjetništva</t>
  </si>
  <si>
    <t>Dvig konkurenčnosti slovenskega turizma in povečanje prihodka iz turistične dejavnosti s poudarkom na tistih, ki temeljijo na ohranjeni naravi</t>
  </si>
  <si>
    <t>MK</t>
  </si>
  <si>
    <t>MZdr</t>
  </si>
  <si>
    <t>Povečati vključenost starejših v vseživljenjsko učenje</t>
  </si>
  <si>
    <t>Povečati delež raziskovalcev v poslovnem sektorju</t>
  </si>
  <si>
    <t>Vspostavitev dualnega/vajeniškega sistema</t>
  </si>
  <si>
    <t>Povečati učinkovitost terciarnega izobraževanja - zmanjšati osip</t>
  </si>
  <si>
    <t>Dosegati višje ravni znanja in kompetenc v osnovnih šolah</t>
  </si>
  <si>
    <t>Delež udeležencev, ki dosegajo najvišje taksonomse ravni znanja in kompetence bralna pismenost, matematična, naravoslovna (po koncu OŠ)</t>
  </si>
  <si>
    <t xml:space="preserve">Povečati zanimanj vpisanih v poklicno  izobraževanje (srednji poklicni programi), promocija poklicnega in strokovnega izobraževanja </t>
  </si>
  <si>
    <t>Izvajanje karierne orientacije</t>
  </si>
  <si>
    <t xml:space="preserve">Višja kakovost izobraževanja - izboljšati razmerje med številom dijakov in številom pedagoškega osebja v srednjih šolah  </t>
  </si>
  <si>
    <t xml:space="preserve">Razmerje med številom dijakov in številom pedagoškega osebja v srednjih šolah  </t>
  </si>
  <si>
    <t>povprečje EU</t>
  </si>
  <si>
    <t>Višja kakovost izobraževanja - boljše razmerje na področju terciarnega izobraževanja</t>
  </si>
  <si>
    <t>Uskladiti stanje in trende v visokem šolstvu in na trgu dela (Povečati delež vpisanih na naravoslovje in tehniko in zmanjšati delež vpisnih mest na družboslovju in humanistiki)</t>
  </si>
  <si>
    <t>Zmanjšanje deleža vpisnih mest na področju družboslovja in humanistike</t>
  </si>
  <si>
    <t>zmanjšati za 20%</t>
  </si>
  <si>
    <t xml:space="preserve"> Večje število mednarodnih institucionalnih in programskih evalvacij in akreditacij v visokem šolstvu (poleg članstva nakvis v ENQA)</t>
  </si>
  <si>
    <t>Aktivno državljanstvo ter krepitev enakoh možnosti</t>
  </si>
  <si>
    <t>Ohraniti oz. izboljšati delež mladih, ki pridobijo srednješolsko izobrazbo</t>
  </si>
  <si>
    <t>Delež mladih, ki je pridobil srednješolsko izobrazbo</t>
  </si>
  <si>
    <t>SM zaključi 86%, PM 92% in ZI 96% celotne generacije</t>
  </si>
  <si>
    <t>SM zaključi 88%, PM 94% in ZI 98% celotne generacije</t>
  </si>
  <si>
    <t>Večja vključenost v različne oblike predšolske vzgoje</t>
  </si>
  <si>
    <t>Nadaljevanje  inkluzivnega pristopa k izobraževanju otrok s posebnimi potrebami (od 2004 do 2010 se je delež podvojil na 5,2 % vse osnovnošolske populacije,).</t>
  </si>
  <si>
    <t xml:space="preserve">Delež otrok (celotne oš populacije) s posebnimi potrebami  v OŠ izobraževanju </t>
  </si>
  <si>
    <t>5,2 (2009/2010)</t>
  </si>
  <si>
    <t>Spodbujati aktivno državljanjstv starejših odraslih s pomčjo različnih modelov, programov medgeneracijskega sodelovanja</t>
  </si>
  <si>
    <t xml:space="preserve">Delež vključenih starejših od 50 let v različne izobraževalne programe  </t>
  </si>
  <si>
    <t>Ohraniti nizek odstotek osipnikov  tako da se nadaljuje z zagotavljanjem preventivne naravnanosti v osnovnih in srednjih šolah</t>
  </si>
  <si>
    <t>Delež osipnikov</t>
  </si>
  <si>
    <t>4,4 (ocenjena vrednost za 2012)</t>
  </si>
  <si>
    <t>ohraniti delež pod 5%</t>
  </si>
  <si>
    <t>Potrebno je zagotavljati razvoj in izvedbo športnih programov za vse generacije</t>
  </si>
  <si>
    <t>Delež športno aktivne populacije</t>
  </si>
  <si>
    <t>Vključitev neorganizirane mladine (Dvig ravni delovanja mladinskih organizacij in krepitev programov za zagotavljanje aktivnega državljanstva mladih, s poudarkom na medgeneracijskem sodelovanju, Dvig ravni delovanja lokalnih mladinskih struktur na območjih sivih lis v RS )</t>
  </si>
  <si>
    <t>Delež neustrezno opremljenih Mladinskih centrov</t>
  </si>
  <si>
    <t>? (2012)</t>
  </si>
  <si>
    <t>Delež tujih neposrednih investicij v BDP (UNCTAD: WIR 2012)</t>
  </si>
  <si>
    <t xml:space="preserve"> 30,6 %(2011)</t>
  </si>
  <si>
    <t>73% (2011)</t>
  </si>
  <si>
    <t xml:space="preserve"> 12% (2011)
</t>
  </si>
  <si>
    <t xml:space="preserve"> Pokritosti z OPNji</t>
  </si>
  <si>
    <t>16 % (2012)</t>
  </si>
  <si>
    <t>Višja kakovost bivalnega in delovnega okolja v mestih in povečanje privlačnosti lokacij za investicije/gospodarski razvoj</t>
  </si>
  <si>
    <t>Večje število prebivalcev,ki so priključeni na javni vodovod</t>
  </si>
  <si>
    <t>(6172 v letu 2011)</t>
  </si>
  <si>
    <t xml:space="preserve">Nižja poplavna ogroženost prebivalcev, kulturne dediščine, gospodarstva in okolja </t>
  </si>
  <si>
    <t xml:space="preserve">(3)Povečanje konkurenčnosti malih in srednjih podjetij ter kmetijskega sektorja (za EKSRP) ter sektorja ribištva in akvakulture (za ESPR);(4) podpora prehodu na nizkoogljično gospodarstvo;(5) spodbujanje prilagajanja na podnebne spremembe ter preprečevanja in upravljanja s tveganji; (6) varstvo okolja in spodbujanje učinkovite rabe virov ;  (2)povečanje dostopa do IKT ter njihove uporabe in kakovosti ; nadalje spodbujanje zaposlovanja in mobilnosti delovne sile; spodbujanje socialnega vključevanja in boja proti revščini; vlaganje v spretnosti, izobraževanje ter vseživljenjsko učenje; </t>
  </si>
  <si>
    <t xml:space="preserve">večje število podprtih naložb v predelao in trženje kmetijskih in živilskih proizvodov, čoveške vire, kakovost, razvoj novih proizvodov z uporabo novih tehnologij, opremo, promocija;  naložb v kmetijsko in gozdarsko infrastukturo </t>
  </si>
  <si>
    <t>2007-2011:93</t>
  </si>
  <si>
    <t xml:space="preserve"> 2007-2011:50</t>
  </si>
  <si>
    <t>(3) Povečanje konkurenčnosti malih in srednjih podjetij ter kmetijskega sektorja (za EKSRP) ter sektorja ribištva in akvakulture (za ESPR), (7) spodbujanje trajnostnega prometa in odprava ozkih grl v ključnih omrežnih infrastrukturah; (6) varstvo okolja in spodbujanje učinkovite rabe virov, (1)krepitev raziskav, tehnološkega razvoja in inovacij ; nadalje spodbujanje zaposlovanja in mobilnosti delovne sile; spodbujanje socialnega vključevanja in boja proti revščini; vlaganje v spretnosti, izobraževanje</t>
  </si>
  <si>
    <t>3.3.6</t>
  </si>
  <si>
    <t xml:space="preserve"> (240 GWh) in za ogrevanje ter hlajenje (290 GWh)</t>
  </si>
  <si>
    <t>prihranki končne energije v okviru sheme učinkovite rabe za gospodinjstva z nizkimi prihodki</t>
  </si>
  <si>
    <t xml:space="preserve"> (0,32 GWh)</t>
  </si>
  <si>
    <t xml:space="preserve">Prihranki končne energije v okviru vinančnih spodbud za energetsko učinkovito obnovo in trajnostno gradnjo stavb v javnem sektorju </t>
  </si>
  <si>
    <t xml:space="preserve"> (0 GWh)/prihranki električne energije (0 GWh)</t>
  </si>
  <si>
    <t>(300 GWh)</t>
  </si>
  <si>
    <t xml:space="preserve"> (180 GWh)</t>
  </si>
  <si>
    <t>Količine proizvedene v večjih enotah</t>
  </si>
  <si>
    <t xml:space="preserve"> (3744 GWh)/malih enotah (895 GWh)</t>
  </si>
  <si>
    <t xml:space="preserve">Letna proizvedena količina toplote iz biomase </t>
  </si>
  <si>
    <t xml:space="preserve"> (18715 TJ)/iz drugih virov (1884 TJ)</t>
  </si>
  <si>
    <t>Veja raba OVE v prometu</t>
  </si>
  <si>
    <t xml:space="preserve"> (2265 TJ)</t>
  </si>
  <si>
    <t xml:space="preserve"> (0 GWh)</t>
  </si>
  <si>
    <r>
      <rPr>
        <sz val="11"/>
        <rFont val="Arial"/>
        <family val="2"/>
      </rPr>
      <t xml:space="preserve"> (3) povečanje konkurenčnosti malih in srednjih podjetij ter kmetijskega sektorja (za EKSRP) ter sektorja ribištva in akvakulture (za ESPR)</t>
    </r>
    <r>
      <rPr>
        <sz val="11"/>
        <color indexed="8"/>
        <rFont val="Calibri"/>
        <family val="2"/>
      </rPr>
      <t>;</t>
    </r>
    <r>
      <rPr>
        <sz val="11"/>
        <rFont val="Arial"/>
        <family val="2"/>
      </rPr>
      <t xml:space="preserve"> (6) varstvo okolja in spodbujanje učinkovite rabe virov;nadalje  spodbujanje zaposlovanja in mobilnosti delovne sile; spodbujanje socialnega vključevanja in boja proti revščini; vlaganje v spretnosti in izobraževanje</t>
    </r>
  </si>
  <si>
    <t>razvojna sredstva</t>
  </si>
  <si>
    <t>nerazvojna sredstva</t>
  </si>
  <si>
    <t>Povprečno št. brezposelnih na svetovalca v ZRSZ</t>
  </si>
  <si>
    <t>375 (l.2011)</t>
  </si>
  <si>
    <t xml:space="preserve"> znižanje povprečnega števila na 300</t>
  </si>
  <si>
    <t>Št. vključenih oseb v storitve na trgu dela preko koncesionarjev</t>
  </si>
  <si>
    <t>15.000 v letu 2012</t>
  </si>
  <si>
    <t xml:space="preserve"> povečanje števila na 18.000 letno do leta 2020…</t>
  </si>
  <si>
    <t>Št. fundacij za izboljšanje zaposlitvenih možnosti</t>
  </si>
  <si>
    <t>2 (l.2011)</t>
  </si>
  <si>
    <t xml:space="preserve"> povečanje števila na 5 do leta 2020…</t>
  </si>
  <si>
    <t xml:space="preserve">Število kratkoročnih napovedi, število srednjeročnih napovedi </t>
  </si>
  <si>
    <t>20 kratkoročnih in 10 srednjeročnih napovedi</t>
  </si>
  <si>
    <t>3.13</t>
  </si>
  <si>
    <t>Razvoj institucij na trgu dela</t>
  </si>
  <si>
    <t xml:space="preserve">Raziskave, razvoj in inovacije </t>
  </si>
  <si>
    <t>Ciljno vlaganje na področja pametne specializacije (mio EUR) - centri odličnosti s področja smart spec; kompetenčni centri s področja smart spec; kreativna jedra s pomočjo smart spec.</t>
  </si>
  <si>
    <t>Delež vlaganj na področja SSS</t>
  </si>
  <si>
    <t xml:space="preserve">887 FTE, 260 TP (2010)
</t>
  </si>
  <si>
    <t>št. raziskav, podprtih z javnimi sredstvi</t>
  </si>
  <si>
    <t>št. projektov, podprtih s strani javnih sredstev</t>
  </si>
  <si>
    <t>Izpostavitev demonstracijskega centra</t>
  </si>
  <si>
    <t>3.1.8</t>
  </si>
  <si>
    <t>Delež prejemnikov denarne socialne pomoči med vključenimi v ukrepe APZ</t>
  </si>
  <si>
    <t>27,0 % (l.2011)</t>
  </si>
  <si>
    <t>Povprečno število brezposelnih invalidov</t>
  </si>
  <si>
    <t>16.097 (Vir: ZRSZ za l.2011)</t>
  </si>
  <si>
    <t xml:space="preserve"> znižanje števila na 14.500</t>
  </si>
  <si>
    <t>Število zaposelnih invalidov</t>
  </si>
  <si>
    <t>30.400 (Vir: SURS, 3. četrtletje 2011)</t>
  </si>
  <si>
    <t xml:space="preserve"> povečanje števila na 32.000</t>
  </si>
  <si>
    <t>Pasivne oblike zaposlovanja</t>
  </si>
  <si>
    <t>Delež prejemnikov DN med zaposlenimi brezposelnimi v posameznem letu</t>
  </si>
  <si>
    <t>30,6 % (l.2011)</t>
  </si>
  <si>
    <t>Zmanjševanje tveganja revščine in povečevanje socialne vključenosti ogroženih in ranljivih skupin prebivalstva.</t>
  </si>
  <si>
    <t xml:space="preserve">Stopnja tveganja revščine </t>
  </si>
  <si>
    <t>Materialno prikrajšanje osebe (vsaj 4 od 9 elementov prikrajšanosti)</t>
  </si>
  <si>
    <t>Osebe, ki živijo v gospodinjstvih z zelo nizko delovno intenzivnostjo</t>
  </si>
  <si>
    <t>Dolgotrajna oskrba</t>
  </si>
  <si>
    <t>Število oseb, ki so vključene v storitve dolgotrajne oskrbe</t>
  </si>
  <si>
    <t>Sprememba razmerja med uporabniki skupnostnih oblik dolgotrajne oskrbe in uporabniki institucionalnih oblik dolgotrajne oskrbe</t>
  </si>
  <si>
    <t>Razmerje med vključenimi v skupnostne oblike in vključenimi v institucionalne oblike dolgotrajne oskrbe</t>
  </si>
  <si>
    <t>Večja socialna varnost družin in spodbudno okolje za odločanje za rojstva otrok</t>
  </si>
  <si>
    <t>podatki o živorojenih otrocih, SURS v 2011: 21.947</t>
  </si>
  <si>
    <t>Krepitev zdravja, preprečevanje in zgodnje odkrivanje KNB ter dejavnikov zanje</t>
  </si>
  <si>
    <t xml:space="preserve">poraba čistega alkohola na odraslega prebivalca (15+) </t>
  </si>
  <si>
    <t xml:space="preserve">10.5l na prebivalca 15+ na leto v letu 2009; </t>
  </si>
  <si>
    <t>8.5l do leta 2020</t>
  </si>
  <si>
    <t xml:space="preserve">delež vseh prometnih nesreč, povezanih z alkoholom </t>
  </si>
  <si>
    <t xml:space="preserve">12,6% v letu 2008, </t>
  </si>
  <si>
    <t>do 2020  9%</t>
  </si>
  <si>
    <t>delež kadilcev v populaciji ; do 2020 pod 20%)</t>
  </si>
  <si>
    <t>25% rednih kadilcev med odraslimi (15+) v 2007</t>
  </si>
  <si>
    <t>pod 20</t>
  </si>
  <si>
    <t>delež prekomerno prehranjenih in debelih odraslih med 18 in 65 let ;   do 2020 pod 30% prekomerno prehranjenih in pod 14% debelih)</t>
  </si>
  <si>
    <t>35,4% prekomerno prehranjenih od tega  15% debelih v letu 2009</t>
  </si>
  <si>
    <t>do 2020 pod 30% prekomerno prehranjenih in pod 14% debelih</t>
  </si>
  <si>
    <t xml:space="preserve">udeležba v presejalnih programih </t>
  </si>
  <si>
    <t xml:space="preserve">ZORA 72%, SVIT 58%, DORA 90% v osrednji Sloveniji leta 2011; </t>
  </si>
  <si>
    <t xml:space="preserve">do 2020 ZORA 80%, SVIT 70%, DORA 90% v vsej Sloveniji)  </t>
  </si>
  <si>
    <t>število samomorov na 100.000 prebivalcev</t>
  </si>
  <si>
    <t xml:space="preserve"> 22,79 v letu 2006; </t>
  </si>
  <si>
    <t>do 2020 pod 15</t>
  </si>
  <si>
    <t>Zagotovitev sistema pripravljenosti na grožnje zdravju ter obvladovanje nesreč in  okoljskih tveganj</t>
  </si>
  <si>
    <t xml:space="preserve">5 letno relativno preživetje bolnikov z rakom debelega črevesa </t>
  </si>
  <si>
    <t xml:space="preserve">v obdobju 2001 do 2005 za moške 57,1% za ženske 58,3%; </t>
  </si>
  <si>
    <t>do leta 2020 65% za oba spola)</t>
  </si>
  <si>
    <t xml:space="preserve">število sprejetih nacionalnih kliničnih poti </t>
  </si>
  <si>
    <t>2 v letu 2012,</t>
  </si>
  <si>
    <t>10 v letu 2020</t>
  </si>
  <si>
    <t xml:space="preserve">odstotek čakajočih pacientov nad najdaljšo dopustno čakalno dobo za spremljane storitve </t>
  </si>
  <si>
    <t xml:space="preserve">9% v letu 2012, </t>
  </si>
  <si>
    <t>2% v letu 2020</t>
  </si>
  <si>
    <t xml:space="preserve">število akreditiranih zdravstvenih ustanov </t>
  </si>
  <si>
    <t>8 v letu 2012</t>
  </si>
  <si>
    <t>30 v letu 2020</t>
  </si>
  <si>
    <t>Izboljšanje dostopnosti do celovite, kakovostne in varne zdravstvene obravnave</t>
  </si>
  <si>
    <t>Kazalnik gospodarnosti )</t>
  </si>
  <si>
    <t xml:space="preserve"> 1,01 (2010); </t>
  </si>
  <si>
    <t xml:space="preserve"> 1 (2020)</t>
  </si>
  <si>
    <t>Koeficient plačilne sposodnosti (</t>
  </si>
  <si>
    <t xml:space="preserve"> 1,24 (2010); </t>
  </si>
  <si>
    <t>Koeficient zapadlih obveznosti );</t>
  </si>
  <si>
    <t xml:space="preserve"> 0,45 (2010</t>
  </si>
  <si>
    <t xml:space="preserve"> 0 (2020))</t>
  </si>
  <si>
    <t>Št. primerov na zdravnika (v hospitalni dejavnosti)</t>
  </si>
  <si>
    <t xml:space="preserve"> 271,3 (2010); </t>
  </si>
  <si>
    <t xml:space="preserve"> rast (2020)</t>
  </si>
  <si>
    <t>Zagotovitev učinkovitega in vzdržnega sistema zdravstvenega varstva s poudarkom na izboljšanju upravljanja</t>
  </si>
  <si>
    <t>Izboljšanje celovite obravnave starostnikov, invalidnih oseb in oseb z duševnimi motnjami</t>
  </si>
  <si>
    <t>Nove storitve /razvite aplikacije (ZRSZ, JSRSRKŠ)</t>
  </si>
  <si>
    <t/>
  </si>
  <si>
    <t>Nove storitve (razvite aplikacije, skupne povezave.,,,)  ISCSD</t>
  </si>
  <si>
    <t>Povečanje števila delovnih inšpektorjev</t>
  </si>
  <si>
    <t>3.4.1</t>
  </si>
  <si>
    <t>3.4.2</t>
  </si>
  <si>
    <t>3.4.3</t>
  </si>
  <si>
    <t>3.4.4</t>
  </si>
  <si>
    <t>3.4.5</t>
  </si>
  <si>
    <t>3.4.6</t>
  </si>
  <si>
    <t>3.4.7</t>
  </si>
  <si>
    <t>3.4.8</t>
  </si>
  <si>
    <t>3.4.9</t>
  </si>
  <si>
    <t>3.4.10</t>
  </si>
  <si>
    <t>3.4.11</t>
  </si>
  <si>
    <t>Vzpostavitev informacijsko komunikacijskih tehnologij za področje zdravstva</t>
  </si>
  <si>
    <t>3.4.12</t>
  </si>
  <si>
    <t>zmanjšanje števila povratnikov v zaporih</t>
  </si>
  <si>
    <t>Regionalna pokritost, zadostno število mest glede na potrebe uporabnikov v določeni socialni stiski, kakovost storitev</t>
  </si>
  <si>
    <t>Število mest v oblikah namestitve, število uporabnikov, stopnja zasedenosti, ocena potreb</t>
  </si>
  <si>
    <t>(povečanje za 30% do leta 2020)</t>
  </si>
  <si>
    <t xml:space="preserve">povečanje števila uporabnikov v oddaljenih območjih, ki koristijo storitve na primarni ravni s pomočjo telemedicine </t>
  </si>
  <si>
    <t>(povečanje za 40% do leta 2020)</t>
  </si>
  <si>
    <t xml:space="preserve">povečanje števila izmenjave zdravstvenih informacij med izvajalci zdravstvenih storitev v elektronski obliki </t>
  </si>
  <si>
    <t>(povečanje za 50% do leta 2020)</t>
  </si>
  <si>
    <t xml:space="preserve">zmanjšanje povprečnega časa pri zbiranju medicinskih podatkov o pacientu </t>
  </si>
  <si>
    <t>(zmanjšanje za 20% do leta 2020)</t>
  </si>
  <si>
    <t xml:space="preserve">število nacionalnih portalov znanja za eZdravje </t>
  </si>
  <si>
    <t>(ciljna vrednost 1 do leta 2020)</t>
  </si>
  <si>
    <t xml:space="preserve">povečanje števila uporabnikov, ki je znanje pridobilo z uporabo nacionalnega portala znanja s področja zdravljenja </t>
  </si>
  <si>
    <t>(povečanje za 20% do leta 2020)</t>
  </si>
  <si>
    <t>povečanje števila posvetovanj na primarni ravni, ki so izvedena s pomočjo telemedicine</t>
  </si>
  <si>
    <t xml:space="preserve"> (povečanje za 30% do leta 2020)</t>
  </si>
  <si>
    <t xml:space="preserve">povečanje števila komponent, ki ustrezajo zahtevam glede interoperabilnosti </t>
  </si>
  <si>
    <t>(vrednost 0 (2012), ciljna vrednost 13 (2020))</t>
  </si>
  <si>
    <t xml:space="preserve">povečanje števila informacij o zdravstvenem stanju zbranih v realnem času in posredovanih zdravstvenih nasvetov z uporabo mobilnih naprav </t>
  </si>
  <si>
    <t xml:space="preserve">povečanje števila bolnišnic z uvedenim "brezpapirnim" poslovanjem </t>
  </si>
  <si>
    <t>(vrednost 0 (2012), ciljna vrednost 3 (2020))</t>
  </si>
  <si>
    <t>Delež hospitaliziranih, starejših od 65 let, z opravljeno celovito geriatrično oceno</t>
  </si>
  <si>
    <t>manj kot 1% (550)</t>
  </si>
  <si>
    <t xml:space="preserve"> do leta 2020 80%</t>
  </si>
  <si>
    <t>Kazalnik gospodarnosti</t>
  </si>
  <si>
    <t xml:space="preserve"> (vrednost 1,01 (2010); ciljna vrednost 1 (2020))</t>
  </si>
  <si>
    <t>Koeficient plačilne sposodnosti</t>
  </si>
  <si>
    <t xml:space="preserve"> (vrednost 1,24 (2010); ciljna vrednost 1 (2020))</t>
  </si>
  <si>
    <t>Koeficient zapadlih obveznosti</t>
  </si>
  <si>
    <t xml:space="preserve"> (vrednost 0,45 (2010); ciljna vrednost 0 (2020))</t>
  </si>
  <si>
    <t xml:space="preserve">Kazalniki produktivnosti Št. primerov na zdravnika </t>
  </si>
  <si>
    <t xml:space="preserve">(v hospitalni dejavnosti) (vrednost 271,3 (2010); ciljna vrednost - rast (2020)) </t>
  </si>
  <si>
    <t xml:space="preserve">Št. točk na zdravnika (v specialistično ambulantni dejavnosti) </t>
  </si>
  <si>
    <t>(vrednost 49.977 (2010); ciljna vrednost - rast (2020))</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</si>
</sst>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quot;True&quot;;&quot;True&quot;;&quot;False&quot;"/>
    <numFmt numFmtId="167" formatCode="&quot;On&quot;;&quot;On&quot;;&quot;Off&quot;"/>
    <numFmt numFmtId="168" formatCode="[$€-2]\ #,##0.00_);[Red]\([$€-2]\ #,##0.00\)"/>
  </numFmts>
  <fonts count="50">
    <font>
      <sz val="11"/>
      <color theme="1"/>
      <name val="Calibri"/>
      <family val="2"/>
    </font>
    <font>
      <sz val="11"/>
      <color indexed="8"/>
      <name val="Calibri"/>
      <family val="2"/>
    </font>
    <font>
      <b/>
      <sz val="9"/>
      <name val="Tahoma"/>
      <family val="2"/>
    </font>
    <font>
      <sz val="9"/>
      <name val="Tahoma"/>
      <family val="2"/>
    </font>
    <font>
      <sz val="10"/>
      <name val="Arial"/>
      <family val="2"/>
    </font>
    <font>
      <b/>
      <sz val="11"/>
      <color indexed="8"/>
      <name val="Calibri"/>
      <family val="2"/>
    </font>
    <font>
      <sz val="11"/>
      <color indexed="10"/>
      <name val="Calibri"/>
      <family val="2"/>
    </font>
    <font>
      <sz val="11"/>
      <name val="Calibri"/>
      <family val="2"/>
    </font>
    <font>
      <sz val="10"/>
      <color indexed="8"/>
      <name val="Arial"/>
      <family val="2"/>
    </font>
    <font>
      <b/>
      <sz val="9"/>
      <color indexed="8"/>
      <name val="Tahoma"/>
      <family val="2"/>
    </font>
    <font>
      <sz val="9"/>
      <color indexed="8"/>
      <name val="Tahoma"/>
      <family val="2"/>
    </font>
    <font>
      <sz val="11"/>
      <name val="Arial"/>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1"/>
      <color indexed="2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sz val="10"/>
      <name val="Calibr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u val="single"/>
      <sz val="11"/>
      <color theme="11"/>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b/>
      <sz val="11"/>
      <color rgb="FF000000"/>
      <name val="Calibri"/>
      <family val="2"/>
    </font>
    <font>
      <sz val="11"/>
      <color rgb="FF000000"/>
      <name val="Calibri"/>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theme="0"/>
        <bgColor indexed="64"/>
      </patternFill>
    </fill>
    <fill>
      <patternFill patternType="solid">
        <fgColor rgb="FFFFFFFF"/>
        <bgColor indexed="64"/>
      </patternFill>
    </fill>
    <fill>
      <patternFill patternType="solid">
        <fgColor theme="0"/>
        <bgColor indexed="64"/>
      </patternFill>
    </fill>
    <fill>
      <patternFill patternType="solid">
        <fgColor rgb="FFFFFF00"/>
        <bgColor indexed="64"/>
      </patternFill>
    </fill>
    <fill>
      <patternFill patternType="solid">
        <fgColor rgb="FFF2DCDB"/>
        <bgColor indexed="64"/>
      </patternFill>
    </fill>
    <fill>
      <patternFill patternType="solid">
        <fgColor rgb="FFDCE6F1"/>
        <bgColor indexed="64"/>
      </patternFill>
    </fill>
    <fill>
      <patternFill patternType="solid">
        <fgColor rgb="FFEBF1DE"/>
        <bgColor indexed="64"/>
      </patternFill>
    </fill>
    <fill>
      <patternFill patternType="solid">
        <fgColor rgb="FF92CDDC"/>
        <bgColor indexed="64"/>
      </patternFill>
    </fill>
  </fills>
  <borders count="18">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8"/>
      </right>
      <top style="thin"/>
      <bottom style="thin"/>
    </border>
    <border>
      <left style="thin"/>
      <right>
        <color indexed="8"/>
      </right>
      <top>
        <color indexed="8"/>
      </top>
      <bottom>
        <color indexed="8"/>
      </bottom>
    </border>
    <border>
      <left style="thin"/>
      <right style="thin"/>
      <top>
        <color indexed="63"/>
      </top>
      <bottom>
        <color indexed="63"/>
      </bottom>
    </border>
    <border>
      <left>
        <color indexed="63"/>
      </left>
      <right style="thin"/>
      <top style="thin"/>
      <bottom style="thin"/>
    </border>
    <border>
      <left style="thin"/>
      <right style="thin"/>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0" borderId="0" applyNumberFormat="0" applyFill="0" applyBorder="0" applyAlignment="0" applyProtection="0"/>
    <xf numFmtId="0" fontId="32" fillId="21" borderId="1" applyNumberFormat="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0" fontId="1" fillId="0" borderId="0">
      <alignment/>
      <protection/>
    </xf>
    <xf numFmtId="0" fontId="1" fillId="0" borderId="0">
      <alignment/>
      <protection/>
    </xf>
    <xf numFmtId="0" fontId="37" fillId="22"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1" fillId="0" borderId="6" applyNumberFormat="0" applyFill="0" applyAlignment="0" applyProtection="0"/>
    <xf numFmtId="0" fontId="42" fillId="30" borderId="7" applyNumberFormat="0" applyAlignment="0" applyProtection="0"/>
    <xf numFmtId="0" fontId="43" fillId="21" borderId="8" applyNumberFormat="0" applyAlignment="0" applyProtection="0"/>
    <xf numFmtId="0" fontId="44"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2" borderId="8" applyNumberFormat="0" applyAlignment="0" applyProtection="0"/>
    <xf numFmtId="0" fontId="46" fillId="0" borderId="9" applyNumberFormat="0" applyFill="0" applyAlignment="0" applyProtection="0"/>
  </cellStyleXfs>
  <cellXfs count="378">
    <xf numFmtId="0" fontId="0" fillId="0" borderId="0" xfId="0" applyFont="1" applyAlignment="1">
      <alignment/>
    </xf>
    <xf numFmtId="0" fontId="0" fillId="2" borderId="10" xfId="0" applyFill="1" applyBorder="1" applyAlignment="1">
      <alignment vertical="center"/>
    </xf>
    <xf numFmtId="49" fontId="0" fillId="3" borderId="10" xfId="0" applyNumberFormat="1" applyFill="1" applyBorder="1" applyAlignment="1">
      <alignment vertical="center" wrapText="1"/>
    </xf>
    <xf numFmtId="0" fontId="0" fillId="3" borderId="10" xfId="0" applyFill="1" applyBorder="1" applyAlignment="1">
      <alignment horizontal="center" vertical="center" wrapText="1"/>
    </xf>
    <xf numFmtId="0" fontId="0" fillId="4" borderId="10" xfId="0" applyFont="1" applyFill="1" applyBorder="1" applyAlignment="1">
      <alignment vertical="center" wrapText="1"/>
    </xf>
    <xf numFmtId="0" fontId="1" fillId="3" borderId="10" xfId="0" applyFont="1" applyFill="1" applyBorder="1" applyAlignment="1" applyProtection="1">
      <alignment horizontal="center" vertical="center" wrapText="1"/>
      <protection locked="0"/>
    </xf>
    <xf numFmtId="0" fontId="0" fillId="33" borderId="10" xfId="0" applyFill="1" applyBorder="1" applyAlignment="1">
      <alignment horizontal="center" vertical="center" wrapText="1"/>
    </xf>
    <xf numFmtId="0" fontId="4" fillId="0" borderId="10" xfId="0" applyFont="1" applyFill="1" applyBorder="1" applyAlignment="1">
      <alignment vertical="center" wrapText="1"/>
    </xf>
    <xf numFmtId="0" fontId="0" fillId="0" borderId="10" xfId="0" applyFont="1" applyBorder="1" applyAlignment="1" applyProtection="1">
      <alignment vertical="top" wrapText="1"/>
      <protection locked="0"/>
    </xf>
    <xf numFmtId="0" fontId="0" fillId="0" borderId="10" xfId="0" applyBorder="1" applyAlignment="1" applyProtection="1">
      <alignment vertical="top" wrapText="1"/>
      <protection locked="0"/>
    </xf>
    <xf numFmtId="0" fontId="5" fillId="0" borderId="10" xfId="0" applyFont="1" applyBorder="1" applyAlignment="1" applyProtection="1">
      <alignment vertical="top" wrapText="1"/>
      <protection locked="0"/>
    </xf>
    <xf numFmtId="0" fontId="0" fillId="33" borderId="10" xfId="0" applyFont="1" applyFill="1" applyBorder="1" applyAlignment="1">
      <alignment horizontal="left" vertical="top" wrapText="1"/>
    </xf>
    <xf numFmtId="0" fontId="0" fillId="33" borderId="10" xfId="0" applyFont="1" applyFill="1" applyBorder="1" applyAlignment="1">
      <alignment vertical="center" wrapText="1"/>
    </xf>
    <xf numFmtId="49" fontId="0" fillId="33" borderId="10" xfId="0" applyNumberFormat="1" applyFont="1" applyFill="1" applyBorder="1" applyAlignment="1">
      <alignment vertical="center"/>
    </xf>
    <xf numFmtId="0" fontId="0" fillId="33" borderId="10" xfId="0" applyFont="1" applyFill="1" applyBorder="1" applyAlignment="1">
      <alignment/>
    </xf>
    <xf numFmtId="0" fontId="0" fillId="33" borderId="10" xfId="0" applyFont="1" applyFill="1" applyBorder="1" applyAlignment="1">
      <alignment wrapText="1"/>
    </xf>
    <xf numFmtId="0" fontId="0" fillId="33" borderId="10" xfId="0" applyFont="1" applyFill="1" applyBorder="1" applyAlignment="1">
      <alignment horizontal="center" vertical="center"/>
    </xf>
    <xf numFmtId="0" fontId="0" fillId="0" borderId="10" xfId="0" applyFont="1" applyBorder="1" applyAlignment="1">
      <alignment vertical="top" wrapText="1"/>
    </xf>
    <xf numFmtId="0" fontId="5" fillId="0" borderId="10" xfId="0" applyFont="1" applyBorder="1" applyAlignment="1">
      <alignment wrapText="1"/>
    </xf>
    <xf numFmtId="0" fontId="0" fillId="0" borderId="10" xfId="0" applyFont="1" applyBorder="1" applyAlignment="1">
      <alignment vertical="center" wrapText="1"/>
    </xf>
    <xf numFmtId="0" fontId="7" fillId="33" borderId="10" xfId="0" applyFont="1" applyFill="1" applyBorder="1" applyAlignment="1">
      <alignment horizontal="left" vertical="top" wrapText="1"/>
    </xf>
    <xf numFmtId="0" fontId="0" fillId="33" borderId="10" xfId="0" applyFont="1" applyFill="1" applyBorder="1" applyAlignment="1">
      <alignment vertical="top" wrapText="1"/>
    </xf>
    <xf numFmtId="0" fontId="0" fillId="0" borderId="10" xfId="0" applyBorder="1" applyAlignment="1">
      <alignment vertical="center"/>
    </xf>
    <xf numFmtId="0" fontId="0" fillId="0" borderId="10" xfId="0" applyBorder="1" applyAlignment="1">
      <alignment vertical="center" wrapText="1"/>
    </xf>
    <xf numFmtId="9" fontId="0" fillId="0" borderId="10" xfId="0" applyNumberFormat="1" applyBorder="1" applyAlignment="1">
      <alignment horizontal="center" vertical="center"/>
    </xf>
    <xf numFmtId="9" fontId="7" fillId="0" borderId="10" xfId="0" applyNumberFormat="1" applyFont="1" applyFill="1" applyBorder="1" applyAlignment="1" applyProtection="1">
      <alignment horizontal="center" vertical="center" wrapText="1"/>
      <protection locked="0"/>
    </xf>
    <xf numFmtId="0" fontId="0" fillId="0" borderId="10" xfId="0" applyFill="1" applyBorder="1" applyAlignment="1">
      <alignment horizontal="center" vertical="center" wrapText="1"/>
    </xf>
    <xf numFmtId="0" fontId="0" fillId="0" borderId="10" xfId="0" applyFont="1" applyBorder="1" applyAlignment="1">
      <alignment horizontal="left" vertical="top" wrapText="1"/>
    </xf>
    <xf numFmtId="0" fontId="0" fillId="0" borderId="10" xfId="0" applyFont="1" applyFill="1" applyBorder="1" applyAlignment="1">
      <alignment horizontal="left" vertical="top" wrapText="1"/>
    </xf>
    <xf numFmtId="0" fontId="0" fillId="0" borderId="0" xfId="0" applyAlignment="1">
      <alignment vertical="top"/>
    </xf>
    <xf numFmtId="0" fontId="0" fillId="33" borderId="10" xfId="0" applyFont="1" applyFill="1" applyBorder="1" applyAlignment="1">
      <alignment horizontal="left" vertical="center" wrapText="1"/>
    </xf>
    <xf numFmtId="0" fontId="0" fillId="0" borderId="0" xfId="0" applyFont="1" applyAlignment="1">
      <alignment/>
    </xf>
    <xf numFmtId="0" fontId="0" fillId="2" borderId="10" xfId="0" applyFont="1" applyFill="1" applyBorder="1" applyAlignment="1">
      <alignment vertical="center"/>
    </xf>
    <xf numFmtId="49" fontId="0" fillId="3" borderId="10" xfId="0" applyNumberFormat="1" applyFont="1" applyFill="1" applyBorder="1" applyAlignment="1">
      <alignment vertical="center" wrapText="1"/>
    </xf>
    <xf numFmtId="0" fontId="0" fillId="3" borderId="10" xfId="0" applyFont="1" applyFill="1" applyBorder="1" applyAlignment="1">
      <alignment horizontal="center" vertical="center" wrapText="1"/>
    </xf>
    <xf numFmtId="0" fontId="0" fillId="0" borderId="10" xfId="0" applyFont="1" applyFill="1" applyBorder="1" applyAlignment="1">
      <alignment horizontal="center" vertical="top"/>
    </xf>
    <xf numFmtId="0" fontId="1" fillId="33" borderId="10" xfId="41" applyNumberFormat="1" applyFont="1" applyFill="1" applyBorder="1" applyAlignment="1" applyProtection="1">
      <alignment vertical="top" wrapText="1"/>
      <protection locked="0"/>
    </xf>
    <xf numFmtId="0" fontId="1" fillId="33" borderId="10" xfId="41" applyFont="1" applyFill="1" applyBorder="1" applyAlignment="1" applyProtection="1">
      <alignment vertical="top" wrapText="1"/>
      <protection locked="0"/>
    </xf>
    <xf numFmtId="0" fontId="1" fillId="33" borderId="10" xfId="0" applyFont="1" applyFill="1" applyBorder="1" applyAlignment="1">
      <alignment horizontal="left" vertical="top" wrapText="1"/>
    </xf>
    <xf numFmtId="0" fontId="1" fillId="33" borderId="10" xfId="41" applyNumberFormat="1" applyFont="1" applyFill="1" applyBorder="1" applyAlignment="1" applyProtection="1">
      <alignment horizontal="left" vertical="top" wrapText="1"/>
      <protection locked="0"/>
    </xf>
    <xf numFmtId="0" fontId="1" fillId="33" borderId="10" xfId="41" applyFont="1" applyFill="1" applyBorder="1" applyAlignment="1" applyProtection="1">
      <alignment horizontal="left" vertical="top" wrapText="1"/>
      <protection locked="0"/>
    </xf>
    <xf numFmtId="0" fontId="0" fillId="0" borderId="0" xfId="0" applyFont="1" applyAlignment="1">
      <alignment vertical="top"/>
    </xf>
    <xf numFmtId="0" fontId="0" fillId="0" borderId="11" xfId="0" applyFont="1" applyFill="1" applyBorder="1" applyAlignment="1">
      <alignment horizontal="center" vertical="top"/>
    </xf>
    <xf numFmtId="49" fontId="0" fillId="0" borderId="11" xfId="0" applyNumberFormat="1" applyFont="1" applyFill="1" applyBorder="1" applyAlignment="1">
      <alignment horizontal="center" vertical="top"/>
    </xf>
    <xf numFmtId="0" fontId="0" fillId="0" borderId="10" xfId="0" applyFont="1" applyFill="1" applyBorder="1" applyAlignment="1">
      <alignment horizontal="left" vertical="top"/>
    </xf>
    <xf numFmtId="0" fontId="0" fillId="0" borderId="10" xfId="0" applyFont="1" applyFill="1" applyBorder="1" applyAlignment="1">
      <alignment horizontal="left" vertical="top" wrapText="1"/>
    </xf>
    <xf numFmtId="0" fontId="0" fillId="0" borderId="10" xfId="0" applyFont="1" applyFill="1" applyBorder="1" applyAlignment="1">
      <alignment horizontal="center" vertical="top"/>
    </xf>
    <xf numFmtId="0" fontId="1" fillId="33" borderId="10" xfId="0" applyFont="1" applyFill="1" applyBorder="1" applyAlignment="1" applyProtection="1">
      <alignment vertical="top" wrapText="1"/>
      <protection locked="0"/>
    </xf>
    <xf numFmtId="0" fontId="0" fillId="33" borderId="10" xfId="0" applyFont="1" applyFill="1" applyBorder="1" applyAlignment="1">
      <alignment vertical="top"/>
    </xf>
    <xf numFmtId="0" fontId="0" fillId="0" borderId="11" xfId="0" applyFont="1" applyFill="1" applyBorder="1" applyAlignment="1">
      <alignment horizontal="left" vertical="top" wrapText="1"/>
    </xf>
    <xf numFmtId="0" fontId="0" fillId="0" borderId="11" xfId="0" applyFont="1" applyBorder="1" applyAlignment="1">
      <alignment vertical="top" wrapText="1"/>
    </xf>
    <xf numFmtId="0" fontId="7" fillId="0" borderId="10" xfId="0" applyFont="1" applyBorder="1" applyAlignment="1">
      <alignment wrapText="1"/>
    </xf>
    <xf numFmtId="0" fontId="7" fillId="0" borderId="10" xfId="0" applyFont="1" applyBorder="1" applyAlignment="1">
      <alignment/>
    </xf>
    <xf numFmtId="0" fontId="7" fillId="0" borderId="0" xfId="0" applyFont="1" applyAlignment="1">
      <alignment/>
    </xf>
    <xf numFmtId="0" fontId="28" fillId="0" borderId="10" xfId="0" applyFont="1" applyBorder="1" applyAlignment="1">
      <alignment vertical="top" wrapText="1"/>
    </xf>
    <xf numFmtId="0" fontId="7" fillId="0" borderId="12" xfId="0" applyFont="1" applyBorder="1" applyAlignment="1">
      <alignment horizontal="center" vertical="top" wrapText="1"/>
    </xf>
    <xf numFmtId="49" fontId="46" fillId="0" borderId="10" xfId="0" applyNumberFormat="1" applyFont="1" applyFill="1" applyBorder="1" applyAlignment="1">
      <alignment horizontal="center" vertical="top"/>
    </xf>
    <xf numFmtId="0" fontId="46" fillId="0" borderId="10" xfId="0" applyFont="1" applyBorder="1" applyAlignment="1">
      <alignment vertical="top" wrapText="1"/>
    </xf>
    <xf numFmtId="0" fontId="46" fillId="0" borderId="10" xfId="0" applyFont="1" applyBorder="1" applyAlignment="1" applyProtection="1">
      <alignment vertical="top" wrapText="1"/>
      <protection locked="0"/>
    </xf>
    <xf numFmtId="0" fontId="5" fillId="0" borderId="10" xfId="0" applyFont="1" applyBorder="1" applyAlignment="1">
      <alignment vertical="top" wrapText="1"/>
    </xf>
    <xf numFmtId="0" fontId="0" fillId="0" borderId="10" xfId="0" applyFont="1" applyFill="1" applyBorder="1" applyAlignment="1">
      <alignment horizontal="center" vertical="top"/>
    </xf>
    <xf numFmtId="0" fontId="0" fillId="0" borderId="10" xfId="0" applyFont="1" applyFill="1" applyBorder="1" applyAlignment="1">
      <alignment horizontal="left" vertical="top" wrapText="1"/>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10" xfId="0" applyFont="1" applyFill="1" applyBorder="1" applyAlignment="1">
      <alignment horizontal="center" vertical="top"/>
    </xf>
    <xf numFmtId="0" fontId="0" fillId="0" borderId="10" xfId="0"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horizontal="left" vertical="center"/>
    </xf>
    <xf numFmtId="0" fontId="1" fillId="0" borderId="10" xfId="0" applyFont="1" applyBorder="1" applyAlignment="1" applyProtection="1">
      <alignment horizontal="left" vertical="center" wrapText="1"/>
      <protection locked="0"/>
    </xf>
    <xf numFmtId="0" fontId="1" fillId="0" borderId="10" xfId="0" applyFont="1" applyFill="1" applyBorder="1" applyAlignment="1" applyProtection="1">
      <alignment horizontal="left" vertical="center" wrapText="1"/>
      <protection locked="0"/>
    </xf>
    <xf numFmtId="0" fontId="0" fillId="0" borderId="10" xfId="0" applyFill="1" applyBorder="1" applyAlignment="1">
      <alignment horizontal="left" vertical="center"/>
    </xf>
    <xf numFmtId="0" fontId="0" fillId="0" borderId="10" xfId="0" applyFill="1" applyBorder="1" applyAlignment="1">
      <alignment horizontal="left" vertical="center" wrapText="1"/>
    </xf>
    <xf numFmtId="0" fontId="0" fillId="0" borderId="0" xfId="0" applyFont="1" applyFill="1" applyBorder="1" applyAlignment="1">
      <alignment/>
    </xf>
    <xf numFmtId="0" fontId="0" fillId="0" borderId="0" xfId="0" applyFont="1" applyFill="1" applyBorder="1" applyAlignment="1">
      <alignment wrapText="1"/>
    </xf>
    <xf numFmtId="0" fontId="0" fillId="34" borderId="10" xfId="0" applyFont="1" applyFill="1" applyBorder="1" applyAlignment="1">
      <alignment horizontal="center" vertical="center" wrapText="1"/>
    </xf>
    <xf numFmtId="3" fontId="0" fillId="34" borderId="10" xfId="0" applyNumberFormat="1" applyFont="1" applyFill="1" applyBorder="1" applyAlignment="1">
      <alignment horizontal="center" vertical="center"/>
    </xf>
    <xf numFmtId="0" fontId="0" fillId="34" borderId="12" xfId="0" applyFont="1" applyFill="1" applyBorder="1" applyAlignment="1">
      <alignment vertical="center" wrapText="1"/>
    </xf>
    <xf numFmtId="0" fontId="0" fillId="34" borderId="10" xfId="0" applyFont="1" applyFill="1" applyBorder="1" applyAlignment="1">
      <alignment horizontal="center" vertical="center"/>
    </xf>
    <xf numFmtId="0" fontId="0" fillId="0" borderId="10" xfId="0" applyFont="1" applyFill="1" applyBorder="1" applyAlignment="1">
      <alignment horizontal="center" vertical="center" wrapText="1"/>
    </xf>
    <xf numFmtId="49" fontId="0" fillId="34" borderId="10" xfId="0" applyNumberFormat="1" applyFont="1" applyFill="1" applyBorder="1" applyAlignment="1">
      <alignment horizontal="left" vertical="center"/>
    </xf>
    <xf numFmtId="0" fontId="0" fillId="0" borderId="10" xfId="0" applyFont="1" applyFill="1" applyBorder="1" applyAlignment="1">
      <alignment wrapText="1"/>
    </xf>
    <xf numFmtId="0" fontId="0" fillId="0" borderId="10" xfId="0" applyFont="1" applyFill="1" applyBorder="1" applyAlignment="1">
      <alignment/>
    </xf>
    <xf numFmtId="0" fontId="47" fillId="34" borderId="10" xfId="0" applyFont="1" applyFill="1" applyBorder="1" applyAlignment="1">
      <alignment horizontal="center" vertical="center" wrapText="1"/>
    </xf>
    <xf numFmtId="0" fontId="4" fillId="0" borderId="0" xfId="0" applyFont="1" applyFill="1" applyBorder="1" applyAlignment="1">
      <alignment vertical="center" wrapText="1"/>
    </xf>
    <xf numFmtId="9" fontId="0" fillId="34" borderId="10" xfId="0" applyNumberFormat="1" applyFont="1" applyFill="1" applyBorder="1" applyAlignment="1">
      <alignment horizontal="center" vertical="center"/>
    </xf>
    <xf numFmtId="165" fontId="0" fillId="34" borderId="10" xfId="0" applyNumberFormat="1" applyFont="1" applyFill="1" applyBorder="1" applyAlignment="1">
      <alignment horizontal="center" vertical="center"/>
    </xf>
    <xf numFmtId="0" fontId="0" fillId="34" borderId="13" xfId="0" applyFont="1" applyFill="1" applyBorder="1" applyAlignment="1">
      <alignment horizontal="center" vertical="center" wrapText="1"/>
    </xf>
    <xf numFmtId="0" fontId="0" fillId="0" borderId="14" xfId="0" applyFont="1" applyFill="1" applyBorder="1" applyAlignment="1">
      <alignment/>
    </xf>
    <xf numFmtId="3" fontId="0" fillId="34" borderId="11" xfId="0" applyNumberFormat="1" applyFont="1" applyFill="1" applyBorder="1" applyAlignment="1">
      <alignment horizontal="center" vertical="center"/>
    </xf>
    <xf numFmtId="0" fontId="4" fillId="0" borderId="14" xfId="0" applyFont="1" applyFill="1" applyBorder="1" applyAlignment="1">
      <alignment horizontal="left" vertical="center" wrapText="1"/>
    </xf>
    <xf numFmtId="3" fontId="0" fillId="34" borderId="12" xfId="0" applyNumberFormat="1" applyFont="1" applyFill="1" applyBorder="1" applyAlignment="1">
      <alignment horizontal="center" vertical="center"/>
    </xf>
    <xf numFmtId="0" fontId="4" fillId="0" borderId="14" xfId="0" applyFont="1" applyFill="1" applyBorder="1" applyAlignment="1">
      <alignment vertical="center"/>
    </xf>
    <xf numFmtId="0" fontId="0" fillId="34" borderId="0" xfId="0" applyFont="1" applyFill="1" applyBorder="1" applyAlignment="1">
      <alignment/>
    </xf>
    <xf numFmtId="0" fontId="0" fillId="0" borderId="10" xfId="0" applyFont="1" applyFill="1" applyBorder="1" applyAlignment="1">
      <alignment vertical="center"/>
    </xf>
    <xf numFmtId="0" fontId="0" fillId="34" borderId="0" xfId="0" applyFont="1" applyFill="1" applyBorder="1" applyAlignment="1">
      <alignment horizontal="center" vertical="center" wrapText="1"/>
    </xf>
    <xf numFmtId="0" fontId="0" fillId="34" borderId="12"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left" wrapText="1"/>
    </xf>
    <xf numFmtId="9" fontId="0" fillId="34" borderId="10" xfId="0" applyNumberFormat="1" applyFont="1" applyFill="1" applyBorder="1" applyAlignment="1">
      <alignment horizontal="center" vertical="center" wrapText="1"/>
    </xf>
    <xf numFmtId="3" fontId="0" fillId="34" borderId="12" xfId="0" applyNumberFormat="1" applyFont="1" applyFill="1" applyBorder="1" applyAlignment="1">
      <alignment vertical="center" wrapText="1"/>
    </xf>
    <xf numFmtId="3" fontId="0" fillId="34" borderId="10" xfId="0" applyNumberFormat="1" applyFont="1" applyFill="1" applyBorder="1" applyAlignment="1">
      <alignment vertical="center" wrapText="1"/>
    </xf>
    <xf numFmtId="0" fontId="0" fillId="34" borderId="13" xfId="0" applyFont="1" applyFill="1" applyBorder="1" applyAlignment="1">
      <alignment horizontal="center" vertical="center"/>
    </xf>
    <xf numFmtId="3" fontId="0" fillId="34" borderId="15" xfId="0" applyNumberFormat="1" applyFont="1" applyFill="1" applyBorder="1" applyAlignment="1">
      <alignment horizontal="center" vertical="center"/>
    </xf>
    <xf numFmtId="0" fontId="0" fillId="35" borderId="10" xfId="0" applyFont="1" applyFill="1" applyBorder="1" applyAlignment="1">
      <alignment horizontal="center" vertical="center" wrapText="1"/>
    </xf>
    <xf numFmtId="0" fontId="0" fillId="34" borderId="10" xfId="0" applyFont="1" applyFill="1" applyBorder="1" applyAlignment="1">
      <alignment/>
    </xf>
    <xf numFmtId="0" fontId="0" fillId="0" borderId="0" xfId="0" applyAlignment="1">
      <alignment/>
    </xf>
    <xf numFmtId="0" fontId="0" fillId="0" borderId="10" xfId="0" applyFont="1" applyBorder="1" applyAlignment="1" applyProtection="1">
      <alignment vertical="top" wrapText="1"/>
      <protection locked="0"/>
    </xf>
    <xf numFmtId="0" fontId="0" fillId="0" borderId="10" xfId="0" applyFont="1" applyBorder="1" applyAlignment="1" applyProtection="1">
      <alignment horizontal="right" vertical="top" wrapText="1"/>
      <protection locked="0"/>
    </xf>
    <xf numFmtId="0" fontId="0" fillId="0" borderId="10" xfId="0" applyFont="1" applyFill="1" applyBorder="1" applyAlignment="1">
      <alignment horizontal="left" vertical="top" wrapText="1"/>
    </xf>
    <xf numFmtId="0" fontId="0" fillId="0" borderId="10" xfId="0" applyFont="1" applyFill="1" applyBorder="1" applyAlignment="1">
      <alignment horizontal="right" vertical="top"/>
    </xf>
    <xf numFmtId="0" fontId="0" fillId="0" borderId="10" xfId="0" applyFont="1" applyFill="1" applyBorder="1" applyAlignment="1">
      <alignment horizontal="center" vertical="top"/>
    </xf>
    <xf numFmtId="0" fontId="0" fillId="0" borderId="10" xfId="0" applyFont="1" applyBorder="1" applyAlignment="1">
      <alignment horizontal="right" vertical="top"/>
    </xf>
    <xf numFmtId="0" fontId="46" fillId="33" borderId="10" xfId="0" applyFont="1" applyFill="1" applyBorder="1" applyAlignment="1">
      <alignment vertical="center" wrapText="1"/>
    </xf>
    <xf numFmtId="0" fontId="7" fillId="0" borderId="10" xfId="0" applyFont="1" applyBorder="1" applyAlignment="1">
      <alignment vertical="top" wrapText="1"/>
    </xf>
    <xf numFmtId="9" fontId="0" fillId="0" borderId="10" xfId="0" applyNumberFormat="1" applyFont="1" applyBorder="1" applyAlignment="1" applyProtection="1">
      <alignment horizontal="right" vertical="top" wrapText="1"/>
      <protection locked="0"/>
    </xf>
    <xf numFmtId="49" fontId="46" fillId="0" borderId="15" xfId="0" applyNumberFormat="1" applyFont="1" applyFill="1" applyBorder="1" applyAlignment="1">
      <alignment horizontal="center" vertical="top"/>
    </xf>
    <xf numFmtId="0" fontId="0" fillId="0" borderId="15" xfId="0" applyFont="1" applyFill="1" applyBorder="1" applyAlignment="1">
      <alignment horizontal="center" vertical="top"/>
    </xf>
    <xf numFmtId="0" fontId="0" fillId="0" borderId="15" xfId="0" applyFont="1" applyFill="1" applyBorder="1" applyAlignment="1">
      <alignment horizontal="left" vertical="top" wrapText="1"/>
    </xf>
    <xf numFmtId="0" fontId="7" fillId="33" borderId="10" xfId="0" applyFont="1" applyFill="1" applyBorder="1" applyAlignment="1">
      <alignment horizontal="right" vertical="top" wrapText="1"/>
    </xf>
    <xf numFmtId="0" fontId="0" fillId="33" borderId="10" xfId="0" applyFont="1" applyFill="1" applyBorder="1" applyAlignment="1">
      <alignment horizontal="right" vertical="top"/>
    </xf>
    <xf numFmtId="0" fontId="0" fillId="36" borderId="10" xfId="0" applyFont="1" applyFill="1" applyBorder="1" applyAlignment="1">
      <alignment horizontal="center" vertical="top"/>
    </xf>
    <xf numFmtId="0" fontId="0" fillId="0" borderId="10" xfId="0" applyFont="1" applyFill="1" applyBorder="1" applyAlignment="1">
      <alignment horizontal="right" vertical="top" wrapText="1"/>
    </xf>
    <xf numFmtId="10" fontId="0" fillId="0" borderId="10" xfId="0" applyNumberFormat="1" applyFont="1" applyBorder="1" applyAlignment="1">
      <alignment horizontal="right" vertical="top" wrapText="1"/>
    </xf>
    <xf numFmtId="9" fontId="0" fillId="0" borderId="10" xfId="0" applyNumberFormat="1" applyFont="1" applyBorder="1" applyAlignment="1">
      <alignment horizontal="right" vertical="top"/>
    </xf>
    <xf numFmtId="3" fontId="7" fillId="0" borderId="10" xfId="0" applyNumberFormat="1" applyFont="1" applyBorder="1" applyAlignment="1">
      <alignment horizontal="right" vertical="top" wrapText="1"/>
    </xf>
    <xf numFmtId="3" fontId="0" fillId="0" borderId="10" xfId="0" applyNumberFormat="1" applyFont="1" applyBorder="1" applyAlignment="1">
      <alignment horizontal="right" vertical="top"/>
    </xf>
    <xf numFmtId="3" fontId="7" fillId="33" borderId="10" xfId="0" applyNumberFormat="1" applyFont="1" applyFill="1" applyBorder="1" applyAlignment="1">
      <alignment horizontal="right" vertical="top" wrapText="1"/>
    </xf>
    <xf numFmtId="0" fontId="7" fillId="0" borderId="10" xfId="0" applyFont="1" applyBorder="1" applyAlignment="1">
      <alignment horizontal="right" vertical="top" wrapText="1"/>
    </xf>
    <xf numFmtId="0" fontId="1" fillId="0" borderId="10" xfId="0" applyFont="1" applyFill="1" applyBorder="1" applyAlignment="1">
      <alignment horizontal="right" vertical="top" wrapText="1"/>
    </xf>
    <xf numFmtId="0" fontId="0" fillId="0" borderId="10" xfId="0" applyFont="1" applyBorder="1" applyAlignment="1">
      <alignment horizontal="right" vertical="top" wrapText="1"/>
    </xf>
    <xf numFmtId="1" fontId="1" fillId="33" borderId="10" xfId="41" applyNumberFormat="1" applyFont="1" applyFill="1" applyBorder="1" applyAlignment="1" applyProtection="1">
      <alignment horizontal="right" vertical="top" wrapText="1"/>
      <protection locked="0"/>
    </xf>
    <xf numFmtId="3" fontId="1" fillId="33" borderId="10" xfId="41" applyNumberFormat="1" applyFont="1" applyFill="1" applyBorder="1" applyAlignment="1" applyProtection="1">
      <alignment horizontal="right" vertical="top" wrapText="1"/>
      <protection locked="0"/>
    </xf>
    <xf numFmtId="1" fontId="0" fillId="33" borderId="10" xfId="0" applyNumberFormat="1" applyFont="1" applyFill="1" applyBorder="1" applyAlignment="1">
      <alignment horizontal="right" vertical="top"/>
    </xf>
    <xf numFmtId="0" fontId="1" fillId="33" borderId="10" xfId="41" applyNumberFormat="1" applyFont="1" applyFill="1" applyBorder="1" applyAlignment="1" applyProtection="1">
      <alignment horizontal="right" vertical="top" wrapText="1"/>
      <protection locked="0"/>
    </xf>
    <xf numFmtId="0" fontId="1" fillId="33" borderId="10" xfId="0" applyFont="1" applyFill="1" applyBorder="1" applyAlignment="1" applyProtection="1">
      <alignment horizontal="right" vertical="top" wrapText="1"/>
      <protection locked="0"/>
    </xf>
    <xf numFmtId="9" fontId="7" fillId="33" borderId="10" xfId="0" applyNumberFormat="1" applyFont="1" applyFill="1" applyBorder="1" applyAlignment="1" applyProtection="1">
      <alignment horizontal="right" vertical="top" wrapText="1"/>
      <protection locked="0"/>
    </xf>
    <xf numFmtId="0" fontId="1" fillId="36" borderId="10" xfId="41" applyFont="1" applyFill="1" applyBorder="1" applyAlignment="1" applyProtection="1">
      <alignment horizontal="right" vertical="top" wrapText="1"/>
      <protection locked="0"/>
    </xf>
    <xf numFmtId="0" fontId="1" fillId="33" borderId="10" xfId="0" applyFont="1" applyFill="1" applyBorder="1" applyAlignment="1">
      <alignment horizontal="right" vertical="top" wrapText="1"/>
    </xf>
    <xf numFmtId="3" fontId="1" fillId="33" borderId="10" xfId="0" applyNumberFormat="1" applyFont="1" applyFill="1" applyBorder="1" applyAlignment="1" applyProtection="1">
      <alignment horizontal="right" vertical="top" wrapText="1"/>
      <protection locked="0"/>
    </xf>
    <xf numFmtId="0" fontId="1" fillId="33" borderId="10" xfId="0" applyFont="1" applyFill="1" applyBorder="1" applyAlignment="1">
      <alignment horizontal="right" vertical="center"/>
    </xf>
    <xf numFmtId="3" fontId="0" fillId="0" borderId="10" xfId="0" applyNumberFormat="1" applyFont="1" applyBorder="1" applyAlignment="1" applyProtection="1">
      <alignment horizontal="right" vertical="top" wrapText="1"/>
      <protection locked="0"/>
    </xf>
    <xf numFmtId="0" fontId="0" fillId="33" borderId="10" xfId="0" applyFont="1" applyFill="1" applyBorder="1" applyAlignment="1">
      <alignment horizontal="right" vertical="top" wrapText="1"/>
    </xf>
    <xf numFmtId="9" fontId="0" fillId="0" borderId="10" xfId="0" applyNumberFormat="1" applyFont="1" applyFill="1" applyBorder="1" applyAlignment="1">
      <alignment horizontal="right" vertical="top" wrapText="1"/>
    </xf>
    <xf numFmtId="49" fontId="46" fillId="0" borderId="10" xfId="0" applyNumberFormat="1" applyFont="1" applyBorder="1" applyAlignment="1">
      <alignment horizontal="center" vertical="center"/>
    </xf>
    <xf numFmtId="0" fontId="46" fillId="0" borderId="10" xfId="0" applyFont="1" applyBorder="1" applyAlignment="1">
      <alignment horizontal="center" vertical="center" wrapText="1"/>
    </xf>
    <xf numFmtId="0" fontId="0" fillId="0" borderId="11" xfId="0" applyFont="1" applyFill="1" applyBorder="1" applyAlignment="1">
      <alignment horizontal="center" vertical="top"/>
    </xf>
    <xf numFmtId="0" fontId="0" fillId="0" borderId="15" xfId="0" applyFont="1" applyFill="1" applyBorder="1" applyAlignment="1">
      <alignment horizontal="center" vertical="top"/>
    </xf>
    <xf numFmtId="0" fontId="0" fillId="0" borderId="15" xfId="0" applyFont="1" applyFill="1" applyBorder="1" applyAlignment="1">
      <alignment horizontal="left" vertical="top" wrapText="1"/>
    </xf>
    <xf numFmtId="49" fontId="46" fillId="0" borderId="15" xfId="0" applyNumberFormat="1" applyFont="1" applyFill="1" applyBorder="1" applyAlignment="1">
      <alignment horizontal="center" vertical="top"/>
    </xf>
    <xf numFmtId="0" fontId="46" fillId="0" borderId="15" xfId="0" applyFont="1" applyBorder="1" applyAlignment="1">
      <alignment horizontal="left" vertical="top" wrapText="1"/>
    </xf>
    <xf numFmtId="0" fontId="0" fillId="37" borderId="10" xfId="0" applyFont="1" applyFill="1" applyBorder="1" applyAlignment="1">
      <alignment horizontal="center" vertical="center" wrapText="1"/>
    </xf>
    <xf numFmtId="0" fontId="48" fillId="37" borderId="10" xfId="0" applyFont="1" applyFill="1" applyBorder="1" applyAlignment="1" applyProtection="1">
      <alignment horizontal="center" vertical="center" wrapText="1"/>
      <protection locked="0"/>
    </xf>
    <xf numFmtId="0" fontId="1" fillId="0" borderId="10" xfId="0" applyFont="1" applyBorder="1" applyAlignment="1">
      <alignment vertical="center" wrapText="1"/>
    </xf>
    <xf numFmtId="0" fontId="8" fillId="0" borderId="10" xfId="0" applyFont="1" applyBorder="1" applyAlignment="1">
      <alignment vertical="center" wrapText="1"/>
    </xf>
    <xf numFmtId="0" fontId="0" fillId="0" borderId="10" xfId="0" applyFont="1" applyFill="1" applyBorder="1" applyAlignment="1">
      <alignment horizontal="center" wrapText="1"/>
    </xf>
    <xf numFmtId="0" fontId="0" fillId="35" borderId="10" xfId="0" applyFont="1" applyFill="1" applyBorder="1" applyAlignment="1">
      <alignment horizontal="center" vertical="center"/>
    </xf>
    <xf numFmtId="0" fontId="0" fillId="35" borderId="13" xfId="0" applyFont="1" applyFill="1" applyBorder="1" applyAlignment="1">
      <alignment horizontal="center" vertical="center" wrapText="1"/>
    </xf>
    <xf numFmtId="0" fontId="46" fillId="34" borderId="10" xfId="0" applyFont="1" applyFill="1" applyBorder="1" applyAlignment="1">
      <alignment horizontal="center" vertical="center" wrapText="1"/>
    </xf>
    <xf numFmtId="0" fontId="0" fillId="0" borderId="10" xfId="0" applyFont="1" applyBorder="1" applyAlignment="1">
      <alignment horizontal="left" vertical="top" wrapText="1"/>
    </xf>
    <xf numFmtId="0" fontId="0" fillId="0" borderId="12" xfId="0" applyFont="1" applyBorder="1" applyAlignment="1" applyProtection="1">
      <alignment horizontal="center" vertical="top" wrapText="1"/>
      <protection locked="0"/>
    </xf>
    <xf numFmtId="0" fontId="0" fillId="38" borderId="10" xfId="0" applyFont="1" applyFill="1" applyBorder="1" applyAlignment="1">
      <alignment vertical="center"/>
    </xf>
    <xf numFmtId="49" fontId="0" fillId="37" borderId="10" xfId="0" applyNumberFormat="1" applyFont="1" applyFill="1" applyBorder="1" applyAlignment="1">
      <alignment vertical="center" wrapText="1"/>
    </xf>
    <xf numFmtId="0" fontId="0" fillId="39" borderId="10" xfId="0" applyFont="1" applyFill="1" applyBorder="1" applyAlignment="1">
      <alignment vertical="center" wrapText="1"/>
    </xf>
    <xf numFmtId="0" fontId="0" fillId="33" borderId="10" xfId="0" applyFill="1" applyBorder="1" applyAlignment="1">
      <alignment vertical="center"/>
    </xf>
    <xf numFmtId="0" fontId="0" fillId="33" borderId="10" xfId="0" applyFill="1" applyBorder="1" applyAlignment="1">
      <alignment horizontal="left" vertical="center" wrapText="1"/>
    </xf>
    <xf numFmtId="0" fontId="0" fillId="33" borderId="10" xfId="0" applyFill="1" applyBorder="1" applyAlignment="1">
      <alignment horizontal="left" vertical="center"/>
    </xf>
    <xf numFmtId="9" fontId="0" fillId="33" borderId="10" xfId="0" applyNumberForma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34" borderId="11"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1"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0" fillId="34" borderId="15" xfId="0" applyFont="1" applyFill="1" applyBorder="1" applyAlignment="1">
      <alignment horizontal="center" vertical="center" wrapText="1"/>
    </xf>
    <xf numFmtId="0" fontId="0" fillId="0" borderId="11"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5" xfId="0" applyFont="1" applyFill="1" applyBorder="1" applyAlignment="1">
      <alignment horizontal="center" vertical="center"/>
    </xf>
    <xf numFmtId="49" fontId="0" fillId="34" borderId="11" xfId="0" applyNumberFormat="1" applyFont="1" applyFill="1" applyBorder="1" applyAlignment="1">
      <alignment horizontal="center" vertical="center" wrapText="1"/>
    </xf>
    <xf numFmtId="49" fontId="0" fillId="34" borderId="15" xfId="0" applyNumberFormat="1" applyFont="1" applyFill="1" applyBorder="1" applyAlignment="1">
      <alignment horizontal="center" vertical="center" wrapText="1"/>
    </xf>
    <xf numFmtId="49" fontId="0" fillId="34" borderId="12" xfId="0" applyNumberFormat="1" applyFont="1" applyFill="1" applyBorder="1" applyAlignment="1">
      <alignment horizontal="center" vertical="center" wrapText="1"/>
    </xf>
    <xf numFmtId="0" fontId="46" fillId="34" borderId="11" xfId="0" applyFont="1" applyFill="1" applyBorder="1" applyAlignment="1">
      <alignment horizontal="center" vertical="center" wrapText="1"/>
    </xf>
    <xf numFmtId="0" fontId="0" fillId="34" borderId="11" xfId="0" applyFont="1" applyFill="1" applyBorder="1" applyAlignment="1">
      <alignment horizontal="left" vertical="center" wrapText="1"/>
    </xf>
    <xf numFmtId="0" fontId="0" fillId="34" borderId="15" xfId="0" applyFont="1" applyFill="1" applyBorder="1" applyAlignment="1">
      <alignment horizontal="left" vertical="center" wrapText="1"/>
    </xf>
    <xf numFmtId="0" fontId="0" fillId="34" borderId="15" xfId="0" applyFont="1" applyFill="1" applyBorder="1" applyAlignment="1">
      <alignment horizontal="center" vertical="center"/>
    </xf>
    <xf numFmtId="49" fontId="0" fillId="34" borderId="11" xfId="0" applyNumberFormat="1" applyFont="1" applyFill="1" applyBorder="1" applyAlignment="1">
      <alignment horizontal="center" vertical="center"/>
    </xf>
    <xf numFmtId="49" fontId="0" fillId="34" borderId="15" xfId="0" applyNumberFormat="1" applyFont="1" applyFill="1" applyBorder="1" applyAlignment="1">
      <alignment horizontal="center" vertical="center"/>
    </xf>
    <xf numFmtId="49" fontId="0" fillId="34" borderId="12" xfId="0" applyNumberFormat="1" applyFont="1" applyFill="1" applyBorder="1" applyAlignment="1">
      <alignment horizontal="center" vertical="center"/>
    </xf>
    <xf numFmtId="0" fontId="0" fillId="0" borderId="10" xfId="0" applyBorder="1" applyAlignment="1">
      <alignment horizontal="left" vertical="center" wrapText="1"/>
    </xf>
    <xf numFmtId="0" fontId="0" fillId="0" borderId="10" xfId="0" applyBorder="1" applyAlignment="1">
      <alignment horizontal="center" vertical="center" wrapText="1"/>
    </xf>
    <xf numFmtId="10" fontId="7" fillId="0" borderId="10" xfId="0" applyNumberFormat="1" applyFont="1" applyBorder="1" applyAlignment="1">
      <alignment horizontal="right" vertical="top"/>
    </xf>
    <xf numFmtId="0" fontId="0" fillId="36" borderId="10" xfId="0" applyFont="1" applyFill="1" applyBorder="1" applyAlignment="1" applyProtection="1">
      <alignment vertical="top" wrapText="1"/>
      <protection locked="0"/>
    </xf>
    <xf numFmtId="0" fontId="0" fillId="8" borderId="10" xfId="0" applyFont="1" applyFill="1" applyBorder="1" applyAlignment="1" applyProtection="1">
      <alignment vertical="top" wrapText="1"/>
      <protection locked="0"/>
    </xf>
    <xf numFmtId="0" fontId="0" fillId="0" borderId="10" xfId="0" applyFont="1" applyBorder="1" applyAlignment="1" applyProtection="1">
      <alignment horizontal="center" vertical="top" wrapText="1"/>
      <protection locked="0"/>
    </xf>
    <xf numFmtId="0" fontId="0" fillId="0" borderId="16" xfId="0" applyFont="1" applyBorder="1" applyAlignment="1" applyProtection="1">
      <alignment vertical="top" wrapText="1"/>
      <protection locked="0"/>
    </xf>
    <xf numFmtId="43" fontId="7" fillId="33" borderId="10" xfId="61" applyFont="1" applyFill="1" applyBorder="1" applyAlignment="1">
      <alignment horizontal="right" vertical="top" wrapText="1"/>
    </xf>
    <xf numFmtId="0" fontId="0" fillId="33" borderId="16" xfId="0" applyFont="1" applyFill="1" applyBorder="1" applyAlignment="1">
      <alignment horizontal="left" vertical="top" wrapText="1"/>
    </xf>
    <xf numFmtId="43" fontId="0" fillId="0" borderId="0" xfId="61" applyFont="1" applyAlignment="1">
      <alignment/>
    </xf>
    <xf numFmtId="0" fontId="0" fillId="0" borderId="10" xfId="0" applyFont="1" applyBorder="1" applyAlignment="1">
      <alignment/>
    </xf>
    <xf numFmtId="10" fontId="0" fillId="0" borderId="10" xfId="0" applyNumberFormat="1" applyFont="1" applyBorder="1" applyAlignment="1" applyProtection="1">
      <alignment vertical="top" wrapText="1"/>
      <protection locked="0"/>
    </xf>
    <xf numFmtId="43" fontId="0" fillId="0" borderId="10" xfId="61" applyFont="1" applyBorder="1" applyAlignment="1" applyProtection="1">
      <alignment horizontal="right" vertical="top" wrapText="1"/>
      <protection locked="0"/>
    </xf>
    <xf numFmtId="164" fontId="0" fillId="33" borderId="10" xfId="0" applyNumberFormat="1" applyFont="1" applyFill="1" applyBorder="1" applyAlignment="1">
      <alignment wrapText="1"/>
    </xf>
    <xf numFmtId="9" fontId="0" fillId="33" borderId="10" xfId="0" applyNumberFormat="1" applyFont="1" applyFill="1" applyBorder="1" applyAlignment="1">
      <alignment horizontal="left" vertical="center" wrapText="1"/>
    </xf>
    <xf numFmtId="0" fontId="0" fillId="0" borderId="10" xfId="0" applyFont="1" applyBorder="1" applyAlignment="1">
      <alignment wrapText="1"/>
    </xf>
    <xf numFmtId="0" fontId="0" fillId="33" borderId="10" xfId="0" applyFont="1" applyFill="1" applyBorder="1" applyAlignment="1">
      <alignment horizontal="right"/>
    </xf>
    <xf numFmtId="0" fontId="7" fillId="33" borderId="10" xfId="0" applyFont="1" applyFill="1" applyBorder="1" applyAlignment="1">
      <alignment wrapText="1"/>
    </xf>
    <xf numFmtId="0" fontId="7" fillId="33" borderId="10" xfId="0" applyFont="1" applyFill="1" applyBorder="1" applyAlignment="1">
      <alignment/>
    </xf>
    <xf numFmtId="49" fontId="0" fillId="0" borderId="0" xfId="0" applyNumberFormat="1" applyFont="1" applyFill="1" applyBorder="1" applyAlignment="1">
      <alignment/>
    </xf>
    <xf numFmtId="0" fontId="0" fillId="0" borderId="17" xfId="0" applyBorder="1" applyAlignment="1">
      <alignment horizontal="left" vertical="top" wrapText="1"/>
    </xf>
    <xf numFmtId="0" fontId="0" fillId="0" borderId="12" xfId="0" applyBorder="1" applyAlignment="1">
      <alignment horizontal="left" vertical="top" wrapText="1"/>
    </xf>
    <xf numFmtId="0" fontId="0" fillId="0" borderId="10" xfId="0" applyBorder="1" applyAlignment="1">
      <alignment horizontal="left" vertical="top" wrapText="1"/>
    </xf>
    <xf numFmtId="0" fontId="0" fillId="0" borderId="10" xfId="0" applyFill="1" applyBorder="1" applyAlignment="1">
      <alignment vertical="top" wrapText="1"/>
    </xf>
    <xf numFmtId="0" fontId="0" fillId="0" borderId="11" xfId="0" applyBorder="1" applyAlignment="1">
      <alignment vertical="top" wrapText="1"/>
    </xf>
    <xf numFmtId="0" fontId="0" fillId="0" borderId="11" xfId="0" applyBorder="1" applyAlignment="1">
      <alignment horizontal="left" vertical="top" wrapText="1"/>
    </xf>
    <xf numFmtId="0" fontId="0" fillId="0" borderId="11" xfId="0" applyFill="1" applyBorder="1" applyAlignment="1">
      <alignment horizontal="left" vertical="top" wrapText="1"/>
    </xf>
    <xf numFmtId="0" fontId="0" fillId="0" borderId="10" xfId="0" applyFill="1" applyBorder="1" applyAlignment="1">
      <alignment/>
    </xf>
    <xf numFmtId="0" fontId="0" fillId="0" borderId="10" xfId="0" applyFont="1" applyFill="1" applyBorder="1" applyAlignment="1">
      <alignment horizontal="center" vertical="center"/>
    </xf>
    <xf numFmtId="0" fontId="4" fillId="0" borderId="10" xfId="0" applyFont="1" applyBorder="1" applyAlignment="1">
      <alignment horizontal="left" vertical="center" wrapText="1"/>
    </xf>
    <xf numFmtId="49" fontId="0" fillId="0" borderId="0" xfId="0" applyNumberFormat="1" applyAlignment="1">
      <alignment/>
    </xf>
    <xf numFmtId="0" fontId="0" fillId="0" borderId="0" xfId="0" applyAlignment="1">
      <alignment wrapText="1"/>
    </xf>
    <xf numFmtId="0" fontId="0" fillId="0" borderId="0" xfId="0" applyFont="1" applyAlignment="1">
      <alignment wrapText="1"/>
    </xf>
    <xf numFmtId="0" fontId="0" fillId="33" borderId="10" xfId="0" applyFill="1" applyBorder="1" applyAlignment="1">
      <alignment horizontal="center" vertical="center"/>
    </xf>
    <xf numFmtId="9" fontId="0" fillId="33" borderId="10" xfId="0" applyNumberFormat="1" applyFill="1" applyBorder="1" applyAlignment="1">
      <alignment horizontal="center" vertical="center" wrapText="1"/>
    </xf>
    <xf numFmtId="0" fontId="0" fillId="33" borderId="0" xfId="0" applyFill="1" applyAlignment="1">
      <alignment/>
    </xf>
    <xf numFmtId="0" fontId="0" fillId="33" borderId="10" xfId="0" applyFill="1" applyBorder="1" applyAlignment="1">
      <alignment wrapText="1"/>
    </xf>
    <xf numFmtId="0" fontId="0" fillId="33" borderId="10" xfId="0" applyFill="1" applyBorder="1" applyAlignment="1">
      <alignment/>
    </xf>
    <xf numFmtId="0" fontId="0" fillId="33" borderId="16" xfId="0" applyFill="1" applyBorder="1" applyAlignment="1">
      <alignment horizontal="center" vertical="center"/>
    </xf>
    <xf numFmtId="0" fontId="48" fillId="0" borderId="0" xfId="0" applyFont="1" applyAlignment="1">
      <alignment wrapText="1"/>
    </xf>
    <xf numFmtId="0" fontId="0" fillId="33" borderId="16" xfId="0" applyFill="1" applyBorder="1" applyAlignment="1">
      <alignment horizontal="center" vertical="center" wrapText="1"/>
    </xf>
    <xf numFmtId="0" fontId="0" fillId="0" borderId="12" xfId="0" applyBorder="1" applyAlignment="1" quotePrefix="1">
      <alignment horizontal="left" vertical="top" wrapText="1"/>
    </xf>
    <xf numFmtId="0" fontId="46" fillId="34" borderId="11" xfId="0" applyFont="1" applyFill="1" applyBorder="1" applyAlignment="1">
      <alignment vertical="center" wrapText="1"/>
    </xf>
    <xf numFmtId="0" fontId="46" fillId="34" borderId="15" xfId="0" applyFont="1" applyFill="1" applyBorder="1" applyAlignment="1">
      <alignment vertical="center" wrapText="1"/>
    </xf>
    <xf numFmtId="49" fontId="0" fillId="33" borderId="10" xfId="0" applyNumberFormat="1" applyFill="1" applyBorder="1" applyAlignment="1">
      <alignment horizontal="center" vertical="center"/>
    </xf>
    <xf numFmtId="49" fontId="0" fillId="0" borderId="10" xfId="0" applyNumberFormat="1" applyFont="1" applyBorder="1" applyAlignment="1" applyProtection="1">
      <alignment vertical="top" wrapText="1"/>
      <protection locked="0"/>
    </xf>
    <xf numFmtId="0" fontId="1" fillId="0" borderId="10" xfId="0" applyFont="1" applyBorder="1" applyAlignment="1" applyProtection="1">
      <alignment vertical="top" wrapText="1"/>
      <protection locked="0"/>
    </xf>
    <xf numFmtId="49" fontId="1" fillId="0" borderId="10" xfId="0" applyNumberFormat="1" applyFont="1" applyBorder="1" applyAlignment="1" applyProtection="1">
      <alignment vertical="top" wrapText="1"/>
      <protection locked="0"/>
    </xf>
    <xf numFmtId="0" fontId="0" fillId="33" borderId="10" xfId="0" applyFill="1" applyBorder="1" applyAlignment="1">
      <alignment horizontal="left" vertical="top" wrapText="1"/>
    </xf>
    <xf numFmtId="0" fontId="0" fillId="0" borderId="10" xfId="0" applyBorder="1" applyAlignment="1">
      <alignment vertical="justify"/>
    </xf>
    <xf numFmtId="0" fontId="48" fillId="0" borderId="0" xfId="0" applyFont="1" applyAlignment="1">
      <alignment horizontal="justify" vertical="center"/>
    </xf>
    <xf numFmtId="0" fontId="7" fillId="34" borderId="10" xfId="0" applyFont="1" applyFill="1" applyBorder="1" applyAlignment="1">
      <alignment horizontal="center" vertical="center" wrapText="1"/>
    </xf>
    <xf numFmtId="0" fontId="7" fillId="34" borderId="10" xfId="0" applyFont="1" applyFill="1" applyBorder="1" applyAlignment="1">
      <alignment horizontal="center" vertical="center"/>
    </xf>
    <xf numFmtId="9" fontId="7" fillId="34" borderId="10" xfId="0" applyNumberFormat="1" applyFont="1" applyFill="1" applyBorder="1" applyAlignment="1">
      <alignment horizontal="center" vertical="center"/>
    </xf>
    <xf numFmtId="0" fontId="0" fillId="34" borderId="11"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0" fillId="40" borderId="10" xfId="0" applyFont="1" applyFill="1" applyBorder="1" applyAlignment="1">
      <alignment horizontal="center" vertical="center"/>
    </xf>
    <xf numFmtId="0" fontId="0" fillId="34" borderId="15" xfId="0" applyFont="1" applyFill="1" applyBorder="1" applyAlignment="1">
      <alignment horizontal="center" vertical="center" wrapText="1"/>
    </xf>
    <xf numFmtId="0" fontId="0" fillId="34" borderId="11" xfId="0" applyFont="1" applyFill="1" applyBorder="1" applyAlignment="1">
      <alignment horizontal="left" vertical="center" wrapText="1"/>
    </xf>
    <xf numFmtId="0" fontId="0" fillId="34" borderId="15" xfId="0" applyFont="1" applyFill="1" applyBorder="1" applyAlignment="1">
      <alignment horizontal="left" vertical="center" wrapText="1"/>
    </xf>
    <xf numFmtId="0" fontId="0" fillId="0" borderId="11"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49" fontId="0" fillId="34" borderId="11" xfId="0" applyNumberFormat="1" applyFont="1" applyFill="1" applyBorder="1" applyAlignment="1">
      <alignment horizontal="center" vertical="center"/>
    </xf>
    <xf numFmtId="49" fontId="0" fillId="34" borderId="15" xfId="0" applyNumberFormat="1" applyFont="1" applyFill="1" applyBorder="1" applyAlignment="1">
      <alignment horizontal="center" vertical="center"/>
    </xf>
    <xf numFmtId="0" fontId="46" fillId="34" borderId="11" xfId="0" applyFont="1" applyFill="1" applyBorder="1" applyAlignment="1">
      <alignment horizontal="center" vertical="center" wrapText="1"/>
    </xf>
    <xf numFmtId="0" fontId="46" fillId="34" borderId="15" xfId="0" applyFont="1" applyFill="1" applyBorder="1" applyAlignment="1">
      <alignment horizontal="center" vertical="center" wrapText="1"/>
    </xf>
    <xf numFmtId="0" fontId="0" fillId="34" borderId="11" xfId="0" applyFont="1" applyFill="1" applyBorder="1" applyAlignment="1">
      <alignment horizontal="center" vertical="center"/>
    </xf>
    <xf numFmtId="0" fontId="0" fillId="34" borderId="15" xfId="0" applyFont="1" applyFill="1" applyBorder="1" applyAlignment="1">
      <alignment horizontal="center" vertical="center"/>
    </xf>
    <xf numFmtId="0" fontId="0" fillId="34" borderId="12" xfId="0" applyFont="1" applyFill="1" applyBorder="1" applyAlignment="1">
      <alignment horizontal="center" vertical="center"/>
    </xf>
    <xf numFmtId="49" fontId="0" fillId="34" borderId="11" xfId="0" applyNumberFormat="1" applyFont="1" applyFill="1" applyBorder="1" applyAlignment="1">
      <alignment horizontal="center" vertical="center" wrapText="1"/>
    </xf>
    <xf numFmtId="49" fontId="0" fillId="34" borderId="15" xfId="0" applyNumberFormat="1" applyFont="1" applyFill="1" applyBorder="1" applyAlignment="1">
      <alignment horizontal="center" vertical="center" wrapText="1"/>
    </xf>
    <xf numFmtId="49" fontId="0" fillId="34" borderId="12" xfId="0" applyNumberFormat="1" applyFont="1" applyFill="1" applyBorder="1" applyAlignment="1">
      <alignment horizontal="center" vertical="center" wrapText="1"/>
    </xf>
    <xf numFmtId="0" fontId="46" fillId="34" borderId="12" xfId="0" applyFont="1" applyFill="1" applyBorder="1" applyAlignment="1">
      <alignment horizontal="center" vertical="center" wrapText="1"/>
    </xf>
    <xf numFmtId="9" fontId="0" fillId="34" borderId="11" xfId="0" applyNumberFormat="1" applyFont="1" applyFill="1" applyBorder="1" applyAlignment="1">
      <alignment horizontal="center" vertical="center" wrapText="1"/>
    </xf>
    <xf numFmtId="9" fontId="0" fillId="34" borderId="12" xfId="0" applyNumberFormat="1" applyFont="1" applyFill="1" applyBorder="1" applyAlignment="1">
      <alignment horizontal="center" vertical="center" wrapText="1"/>
    </xf>
    <xf numFmtId="0" fontId="0" fillId="0" borderId="11"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12" xfId="0" applyFont="1" applyFill="1" applyBorder="1" applyAlignment="1">
      <alignment horizontal="left" vertical="center" wrapText="1"/>
    </xf>
    <xf numFmtId="49" fontId="0" fillId="34" borderId="12" xfId="0" applyNumberFormat="1" applyFont="1" applyFill="1" applyBorder="1" applyAlignment="1">
      <alignment horizontal="center" vertical="center"/>
    </xf>
    <xf numFmtId="165" fontId="0" fillId="34" borderId="11" xfId="0" applyNumberFormat="1" applyFont="1" applyFill="1" applyBorder="1" applyAlignment="1">
      <alignment horizontal="center" vertical="center"/>
    </xf>
    <xf numFmtId="165" fontId="0" fillId="34" borderId="15" xfId="0" applyNumberFormat="1" applyFont="1" applyFill="1" applyBorder="1" applyAlignment="1">
      <alignment horizontal="center" vertical="center"/>
    </xf>
    <xf numFmtId="165" fontId="0" fillId="34" borderId="12" xfId="0" applyNumberFormat="1" applyFont="1" applyFill="1" applyBorder="1" applyAlignment="1">
      <alignment horizontal="center" vertical="center"/>
    </xf>
    <xf numFmtId="0" fontId="0" fillId="0" borderId="11" xfId="0" applyFont="1" applyFill="1" applyBorder="1" applyAlignment="1">
      <alignment horizontal="center" wrapText="1"/>
    </xf>
    <xf numFmtId="0" fontId="0" fillId="0" borderId="12" xfId="0" applyFont="1" applyFill="1" applyBorder="1" applyAlignment="1">
      <alignment horizontal="center" wrapText="1"/>
    </xf>
    <xf numFmtId="0" fontId="0" fillId="35" borderId="11"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7" fillId="0" borderId="14" xfId="0" applyFont="1" applyFill="1" applyBorder="1" applyAlignment="1">
      <alignment horizontal="left" vertical="center" wrapText="1"/>
    </xf>
    <xf numFmtId="0" fontId="4" fillId="33" borderId="11" xfId="0" applyFont="1" applyFill="1" applyBorder="1" applyAlignment="1">
      <alignment horizontal="left" vertical="center" wrapText="1"/>
    </xf>
    <xf numFmtId="0" fontId="7" fillId="33" borderId="12"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0" fillId="0" borderId="11" xfId="0" applyFont="1" applyFill="1" applyBorder="1" applyAlignment="1">
      <alignment horizontal="center" vertical="top"/>
    </xf>
    <xf numFmtId="0" fontId="0" fillId="0" borderId="12" xfId="0" applyFont="1" applyFill="1" applyBorder="1" applyAlignment="1">
      <alignment horizontal="center" vertical="top"/>
    </xf>
    <xf numFmtId="0" fontId="0" fillId="0" borderId="10" xfId="0" applyFont="1" applyBorder="1" applyAlignment="1">
      <alignment horizontal="center" vertical="top"/>
    </xf>
    <xf numFmtId="0" fontId="0" fillId="33" borderId="11" xfId="0" applyFont="1" applyFill="1" applyBorder="1" applyAlignment="1">
      <alignment horizontal="center" vertical="top"/>
    </xf>
    <xf numFmtId="0" fontId="0" fillId="33" borderId="15" xfId="0" applyFont="1" applyFill="1" applyBorder="1" applyAlignment="1">
      <alignment horizontal="center" vertical="top"/>
    </xf>
    <xf numFmtId="0" fontId="0" fillId="33" borderId="12" xfId="0" applyFont="1" applyFill="1" applyBorder="1" applyAlignment="1">
      <alignment horizontal="center" vertical="top"/>
    </xf>
    <xf numFmtId="0" fontId="0" fillId="0" borderId="10" xfId="0" applyFont="1" applyBorder="1" applyAlignment="1">
      <alignment horizontal="left" vertical="top" wrapText="1"/>
    </xf>
    <xf numFmtId="0" fontId="0" fillId="0" borderId="11" xfId="0" applyFont="1" applyBorder="1" applyAlignment="1">
      <alignment horizontal="center" vertical="top" wrapText="1"/>
    </xf>
    <xf numFmtId="0" fontId="0" fillId="0" borderId="12" xfId="0" applyFont="1" applyBorder="1" applyAlignment="1">
      <alignment horizontal="center" vertical="top" wrapText="1"/>
    </xf>
    <xf numFmtId="0" fontId="0" fillId="0" borderId="11" xfId="0" applyFont="1" applyFill="1" applyBorder="1" applyAlignment="1">
      <alignment horizontal="left" vertical="top" wrapText="1"/>
    </xf>
    <xf numFmtId="0" fontId="0" fillId="0" borderId="12" xfId="0" applyFont="1" applyFill="1" applyBorder="1" applyAlignment="1">
      <alignment horizontal="left" vertical="top" wrapText="1"/>
    </xf>
    <xf numFmtId="0" fontId="46" fillId="0" borderId="10" xfId="0" applyFont="1" applyBorder="1" applyAlignment="1">
      <alignment horizontal="left" vertical="top" wrapText="1"/>
    </xf>
    <xf numFmtId="49" fontId="46" fillId="0" borderId="10" xfId="0" applyNumberFormat="1" applyFont="1" applyFill="1" applyBorder="1" applyAlignment="1">
      <alignment horizontal="center" vertical="top"/>
    </xf>
    <xf numFmtId="0" fontId="0" fillId="0" borderId="10" xfId="0" applyFont="1" applyFill="1" applyBorder="1" applyAlignment="1">
      <alignment horizontal="center" vertical="top"/>
    </xf>
    <xf numFmtId="49" fontId="46" fillId="0" borderId="11" xfId="0" applyNumberFormat="1" applyFont="1" applyFill="1" applyBorder="1" applyAlignment="1">
      <alignment horizontal="center" vertical="top"/>
    </xf>
    <xf numFmtId="49" fontId="46" fillId="0" borderId="15" xfId="0" applyNumberFormat="1" applyFont="1" applyFill="1" applyBorder="1" applyAlignment="1">
      <alignment horizontal="center" vertical="top"/>
    </xf>
    <xf numFmtId="0" fontId="0" fillId="18" borderId="10" xfId="0" applyFont="1" applyFill="1" applyBorder="1" applyAlignment="1">
      <alignment horizontal="center" vertical="center"/>
    </xf>
    <xf numFmtId="0" fontId="0" fillId="33" borderId="11" xfId="0" applyFont="1" applyFill="1" applyBorder="1" applyAlignment="1">
      <alignment horizontal="center" vertical="top" wrapText="1"/>
    </xf>
    <xf numFmtId="0" fontId="0" fillId="33" borderId="12" xfId="0" applyFont="1" applyFill="1" applyBorder="1" applyAlignment="1">
      <alignment horizontal="center" vertical="top" wrapText="1"/>
    </xf>
    <xf numFmtId="0" fontId="0" fillId="0" borderId="10" xfId="0" applyFont="1" applyFill="1" applyBorder="1" applyAlignment="1">
      <alignment horizontal="left" vertical="top" wrapText="1"/>
    </xf>
    <xf numFmtId="0" fontId="46" fillId="0" borderId="11" xfId="0" applyFont="1" applyBorder="1" applyAlignment="1">
      <alignment horizontal="center" vertical="center" wrapText="1"/>
    </xf>
    <xf numFmtId="0" fontId="46" fillId="0" borderId="15" xfId="0" applyFont="1" applyBorder="1" applyAlignment="1">
      <alignment horizontal="center" vertical="center" wrapText="1"/>
    </xf>
    <xf numFmtId="0" fontId="46" fillId="0" borderId="12" xfId="0" applyFont="1" applyBorder="1" applyAlignment="1">
      <alignment horizontal="center" vertical="center" wrapText="1"/>
    </xf>
    <xf numFmtId="49" fontId="46" fillId="0" borderId="12" xfId="0" applyNumberFormat="1" applyFont="1" applyFill="1" applyBorder="1" applyAlignment="1">
      <alignment horizontal="center" vertical="top"/>
    </xf>
    <xf numFmtId="0" fontId="0" fillId="0" borderId="15" xfId="0" applyFont="1" applyFill="1" applyBorder="1" applyAlignment="1">
      <alignment horizontal="center" vertical="top"/>
    </xf>
    <xf numFmtId="0" fontId="46" fillId="0" borderId="11" xfId="0" applyFont="1" applyBorder="1" applyAlignment="1">
      <alignment horizontal="left" vertical="top" wrapText="1"/>
    </xf>
    <xf numFmtId="0" fontId="46" fillId="0" borderId="15" xfId="0" applyFont="1" applyBorder="1" applyAlignment="1">
      <alignment horizontal="left" vertical="top" wrapText="1"/>
    </xf>
    <xf numFmtId="0" fontId="46" fillId="0" borderId="12" xfId="0" applyFont="1" applyBorder="1" applyAlignment="1">
      <alignment horizontal="left" vertical="top" wrapText="1"/>
    </xf>
    <xf numFmtId="0" fontId="46" fillId="0" borderId="11" xfId="0" applyFont="1" applyBorder="1" applyAlignment="1">
      <alignment vertical="top" wrapText="1"/>
    </xf>
    <xf numFmtId="0" fontId="46" fillId="0" borderId="15" xfId="0" applyFont="1" applyBorder="1" applyAlignment="1">
      <alignment vertical="top" wrapText="1"/>
    </xf>
    <xf numFmtId="0" fontId="46" fillId="0" borderId="12" xfId="0" applyFont="1" applyBorder="1" applyAlignment="1">
      <alignment vertical="top" wrapText="1"/>
    </xf>
    <xf numFmtId="0" fontId="0" fillId="0" borderId="11"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5" xfId="0" applyFont="1" applyFill="1" applyBorder="1" applyAlignment="1">
      <alignment horizontal="left" vertical="top" wrapText="1"/>
    </xf>
    <xf numFmtId="0" fontId="0" fillId="0" borderId="11" xfId="0" applyFont="1" applyFill="1" applyBorder="1" applyAlignment="1">
      <alignment horizontal="center" vertical="top" wrapText="1"/>
    </xf>
    <xf numFmtId="0" fontId="0" fillId="0" borderId="15" xfId="0" applyFont="1" applyFill="1" applyBorder="1" applyAlignment="1">
      <alignment horizontal="center" vertical="top" wrapText="1"/>
    </xf>
    <xf numFmtId="0" fontId="0" fillId="0" borderId="12" xfId="0" applyFont="1" applyFill="1" applyBorder="1" applyAlignment="1">
      <alignment horizontal="center" vertical="top" wrapText="1"/>
    </xf>
    <xf numFmtId="0" fontId="0" fillId="0" borderId="11"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1" xfId="0" applyFont="1" applyBorder="1" applyAlignment="1" applyProtection="1">
      <alignment horizontal="left" vertical="top" wrapText="1"/>
      <protection locked="0"/>
    </xf>
    <xf numFmtId="0" fontId="0" fillId="0" borderId="15" xfId="0" applyFont="1" applyBorder="1" applyAlignment="1" applyProtection="1">
      <alignment horizontal="left" vertical="top" wrapText="1"/>
      <protection locked="0"/>
    </xf>
    <xf numFmtId="0" fontId="0" fillId="0" borderId="12" xfId="0" applyFont="1" applyBorder="1" applyAlignment="1" applyProtection="1">
      <alignment horizontal="left" vertical="top" wrapText="1"/>
      <protection locked="0"/>
    </xf>
    <xf numFmtId="0" fontId="5" fillId="0" borderId="11"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49" fontId="5" fillId="0" borderId="11" xfId="0" applyNumberFormat="1" applyFont="1" applyBorder="1" applyAlignment="1" applyProtection="1">
      <alignment horizontal="center" vertical="center" wrapText="1"/>
      <protection locked="0"/>
    </xf>
    <xf numFmtId="49" fontId="5" fillId="0" borderId="15" xfId="0" applyNumberFormat="1" applyFont="1" applyBorder="1" applyAlignment="1" applyProtection="1">
      <alignment horizontal="center" vertical="center" wrapText="1"/>
      <protection locked="0"/>
    </xf>
    <xf numFmtId="49" fontId="5" fillId="0" borderId="12" xfId="0" applyNumberFormat="1" applyFont="1" applyBorder="1" applyAlignment="1" applyProtection="1">
      <alignment horizontal="center" vertical="center" wrapText="1"/>
      <protection locked="0"/>
    </xf>
    <xf numFmtId="0" fontId="5" fillId="0" borderId="11"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Border="1" applyAlignment="1">
      <alignment horizontal="center" vertical="center"/>
    </xf>
    <xf numFmtId="0" fontId="5" fillId="0" borderId="15" xfId="0" applyFont="1" applyBorder="1" applyAlignment="1">
      <alignment horizontal="center" vertical="center"/>
    </xf>
    <xf numFmtId="0" fontId="5" fillId="0" borderId="12" xfId="0" applyFont="1" applyBorder="1" applyAlignment="1">
      <alignment horizontal="center" vertical="center"/>
    </xf>
    <xf numFmtId="0" fontId="0" fillId="33" borderId="11" xfId="0" applyFont="1" applyFill="1" applyBorder="1" applyAlignment="1">
      <alignment vertical="top" wrapText="1"/>
    </xf>
    <xf numFmtId="0" fontId="0" fillId="33" borderId="15" xfId="0" applyFont="1" applyFill="1" applyBorder="1" applyAlignment="1">
      <alignment vertical="top" wrapText="1"/>
    </xf>
    <xf numFmtId="0" fontId="47" fillId="0" borderId="11" xfId="0" applyFont="1" applyBorder="1" applyAlignment="1">
      <alignment horizontal="justify" vertical="center"/>
    </xf>
    <xf numFmtId="0" fontId="47" fillId="0" borderId="15" xfId="0" applyFont="1" applyBorder="1" applyAlignment="1">
      <alignment horizontal="justify" vertical="center"/>
    </xf>
    <xf numFmtId="0" fontId="47" fillId="0" borderId="11" xfId="0" applyFont="1" applyBorder="1" applyAlignment="1">
      <alignment horizontal="center" vertical="center"/>
    </xf>
    <xf numFmtId="0" fontId="47" fillId="0" borderId="15" xfId="0" applyFont="1" applyBorder="1" applyAlignment="1">
      <alignment horizontal="center" vertical="center"/>
    </xf>
    <xf numFmtId="0" fontId="1" fillId="0" borderId="11" xfId="0" applyFont="1" applyBorder="1" applyAlignment="1">
      <alignment horizontal="center" vertical="top" wrapText="1"/>
    </xf>
    <xf numFmtId="0" fontId="1" fillId="0" borderId="15" xfId="0" applyFont="1" applyBorder="1" applyAlignment="1">
      <alignment horizontal="center" vertical="top" wrapText="1"/>
    </xf>
    <xf numFmtId="0" fontId="1" fillId="0" borderId="12" xfId="0" applyFont="1" applyBorder="1" applyAlignment="1">
      <alignment horizontal="center" vertical="top" wrapText="1"/>
    </xf>
    <xf numFmtId="0" fontId="5" fillId="0" borderId="11" xfId="0" applyFont="1" applyBorder="1" applyAlignment="1">
      <alignment vertical="center" wrapText="1"/>
    </xf>
    <xf numFmtId="0" fontId="5" fillId="0" borderId="15" xfId="0" applyFont="1" applyBorder="1" applyAlignment="1">
      <alignment vertical="center" wrapText="1"/>
    </xf>
    <xf numFmtId="0" fontId="5" fillId="0" borderId="12" xfId="0" applyFont="1" applyBorder="1" applyAlignment="1">
      <alignment vertical="center" wrapText="1"/>
    </xf>
    <xf numFmtId="0" fontId="0" fillId="0" borderId="11" xfId="0" applyFont="1" applyFill="1" applyBorder="1" applyAlignment="1" applyProtection="1">
      <alignment vertical="top" wrapText="1"/>
      <protection locked="0"/>
    </xf>
    <xf numFmtId="0" fontId="0" fillId="0" borderId="12" xfId="0" applyFont="1" applyFill="1" applyBorder="1" applyAlignment="1" applyProtection="1">
      <alignment vertical="top" wrapText="1"/>
      <protection locked="0"/>
    </xf>
    <xf numFmtId="0" fontId="0" fillId="0" borderId="11" xfId="0" applyFont="1" applyBorder="1" applyAlignment="1" applyProtection="1">
      <alignment vertical="top" wrapText="1"/>
      <protection locked="0"/>
    </xf>
    <xf numFmtId="0" fontId="0" fillId="0" borderId="12" xfId="0" applyFont="1" applyBorder="1" applyAlignment="1" applyProtection="1">
      <alignment vertical="top" wrapText="1"/>
      <protection locked="0"/>
    </xf>
    <xf numFmtId="0" fontId="0" fillId="0" borderId="11" xfId="0" applyFont="1" applyBorder="1" applyAlignment="1" applyProtection="1">
      <alignment horizontal="center" vertical="top" wrapText="1"/>
      <protection locked="0"/>
    </xf>
    <xf numFmtId="0" fontId="0" fillId="0" borderId="15" xfId="0" applyFont="1" applyBorder="1" applyAlignment="1" applyProtection="1">
      <alignment horizontal="center" vertical="top" wrapText="1"/>
      <protection locked="0"/>
    </xf>
    <xf numFmtId="0" fontId="0" fillId="0" borderId="12" xfId="0" applyFont="1" applyBorder="1" applyAlignment="1" applyProtection="1">
      <alignment horizontal="center" vertical="top" wrapText="1"/>
      <protection locked="0"/>
    </xf>
    <xf numFmtId="0" fontId="46" fillId="0" borderId="11" xfId="0" applyFont="1" applyBorder="1" applyAlignment="1" applyProtection="1">
      <alignment horizontal="center" vertical="top" wrapText="1"/>
      <protection locked="0"/>
    </xf>
    <xf numFmtId="0" fontId="46" fillId="0" borderId="15" xfId="0" applyFont="1" applyBorder="1" applyAlignment="1" applyProtection="1">
      <alignment horizontal="center" vertical="top" wrapText="1"/>
      <protection locked="0"/>
    </xf>
    <xf numFmtId="0" fontId="46" fillId="0" borderId="12" xfId="0" applyFont="1" applyBorder="1" applyAlignment="1" applyProtection="1">
      <alignment horizontal="center" vertical="top" wrapText="1"/>
      <protection locked="0"/>
    </xf>
    <xf numFmtId="0" fontId="0" fillId="18" borderId="10" xfId="0" applyFill="1" applyBorder="1" applyAlignment="1">
      <alignment horizontal="center" vertical="center"/>
    </xf>
    <xf numFmtId="9" fontId="0" fillId="0" borderId="11" xfId="0" applyNumberFormat="1" applyBorder="1" applyAlignment="1">
      <alignment horizontal="left" vertical="center" wrapText="1"/>
    </xf>
    <xf numFmtId="9" fontId="0" fillId="0" borderId="12" xfId="0" applyNumberFormat="1" applyBorder="1" applyAlignment="1">
      <alignment horizontal="left"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xf numFmtId="49" fontId="46" fillId="0" borderId="11" xfId="0" applyNumberFormat="1" applyFont="1" applyBorder="1" applyAlignment="1">
      <alignment horizontal="center" vertical="center"/>
    </xf>
    <xf numFmtId="49" fontId="46" fillId="0" borderId="12" xfId="0" applyNumberFormat="1" applyFont="1" applyBorder="1" applyAlignment="1">
      <alignment horizontal="center" vertical="center"/>
    </xf>
    <xf numFmtId="0" fontId="46" fillId="0" borderId="10" xfId="0" applyFont="1" applyBorder="1" applyAlignment="1">
      <alignment horizontal="center" vertical="center" wrapText="1"/>
    </xf>
    <xf numFmtId="0" fontId="0" fillId="0" borderId="11" xfId="0" applyBorder="1" applyAlignment="1">
      <alignment horizontal="center" vertical="center" wrapText="1"/>
    </xf>
    <xf numFmtId="0" fontId="0" fillId="0" borderId="15"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wrapText="1"/>
    </xf>
    <xf numFmtId="49" fontId="46" fillId="0" borderId="10" xfId="0" applyNumberFormat="1" applyFont="1" applyBorder="1" applyAlignment="1">
      <alignment horizontal="center" vertical="center"/>
    </xf>
    <xf numFmtId="0" fontId="46" fillId="33" borderId="10" xfId="0" applyFont="1" applyFill="1" applyBorder="1" applyAlignment="1">
      <alignment horizontal="center" vertical="center" wrapText="1"/>
    </xf>
    <xf numFmtId="0" fontId="0" fillId="0" borderId="10" xfId="0" applyBorder="1" applyAlignment="1">
      <alignment horizontal="left" vertical="center" wrapText="1"/>
    </xf>
    <xf numFmtId="0" fontId="46" fillId="0" borderId="10" xfId="0" applyFont="1" applyBorder="1" applyAlignment="1">
      <alignment horizontal="center" vertical="center"/>
    </xf>
  </cellXfs>
  <cellStyles count="51">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 2" xfId="41"/>
    <cellStyle name="Navadno 2 2" xfId="42"/>
    <cellStyle name="Nevtralno" xfId="43"/>
    <cellStyle name="Followed Hyperlink" xfId="44"/>
    <cellStyle name="Percent" xfId="45"/>
    <cellStyle name="Opomba" xfId="46"/>
    <cellStyle name="Opozorilo" xfId="47"/>
    <cellStyle name="Pojasnjevalno besedilo" xfId="48"/>
    <cellStyle name="Poudarek1" xfId="49"/>
    <cellStyle name="Poudarek2" xfId="50"/>
    <cellStyle name="Poudarek3" xfId="51"/>
    <cellStyle name="Poudarek4" xfId="52"/>
    <cellStyle name="Poudarek5" xfId="53"/>
    <cellStyle name="Poudarek6" xfId="54"/>
    <cellStyle name="Povezana celica" xfId="55"/>
    <cellStyle name="Preveri celico" xfId="56"/>
    <cellStyle name="Računanje" xfId="57"/>
    <cellStyle name="Slabo" xfId="58"/>
    <cellStyle name="Currency" xfId="59"/>
    <cellStyle name="Currency [0]" xfId="60"/>
    <cellStyle name="Comma" xfId="61"/>
    <cellStyle name="Comma [0]" xfId="62"/>
    <cellStyle name="Vnos" xfId="63"/>
    <cellStyle name="Vsota"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R77"/>
  <sheetViews>
    <sheetView tabSelected="1" zoomScalePageLayoutView="0" workbookViewId="0" topLeftCell="G1">
      <selection activeCell="K57" sqref="K57"/>
    </sheetView>
  </sheetViews>
  <sheetFormatPr defaultColWidth="9.140625" defaultRowHeight="15"/>
  <cols>
    <col min="1" max="1" width="13.57421875" style="72" bestFit="1" customWidth="1"/>
    <col min="2" max="2" width="17.8515625" style="72" bestFit="1" customWidth="1"/>
    <col min="3" max="3" width="8.140625" style="72" bestFit="1" customWidth="1"/>
    <col min="4" max="4" width="18.57421875" style="72" customWidth="1"/>
    <col min="5" max="5" width="13.57421875" style="72" customWidth="1"/>
    <col min="6" max="6" width="18.8515625" style="72" customWidth="1"/>
    <col min="7" max="7" width="17.421875" style="72" customWidth="1"/>
    <col min="8" max="8" width="17.00390625" style="72" customWidth="1"/>
    <col min="9" max="9" width="20.00390625" style="72" bestFit="1" customWidth="1"/>
    <col min="10" max="11" width="55.140625" style="72" customWidth="1"/>
    <col min="12" max="12" width="16.8515625" style="72" customWidth="1"/>
    <col min="13" max="13" width="20.00390625" style="72" customWidth="1"/>
    <col min="14" max="16384" width="9.140625" style="72" customWidth="1"/>
  </cols>
  <sheetData>
    <row r="1" spans="3:11" ht="15">
      <c r="C1" s="207"/>
      <c r="D1" s="73"/>
      <c r="E1" s="73"/>
      <c r="F1" s="73"/>
      <c r="G1" s="73"/>
      <c r="H1" s="73"/>
      <c r="I1" s="73"/>
      <c r="J1" s="73"/>
      <c r="K1" s="73"/>
    </row>
    <row r="2" spans="1:13" ht="60">
      <c r="A2" s="160" t="s">
        <v>0</v>
      </c>
      <c r="B2" s="160" t="s">
        <v>1</v>
      </c>
      <c r="C2" s="161" t="s">
        <v>2</v>
      </c>
      <c r="D2" s="150" t="s">
        <v>3</v>
      </c>
      <c r="E2" s="150" t="s">
        <v>4</v>
      </c>
      <c r="F2" s="162" t="s">
        <v>5</v>
      </c>
      <c r="G2" s="162" t="s">
        <v>6</v>
      </c>
      <c r="H2" s="162" t="s">
        <v>7</v>
      </c>
      <c r="I2" s="162" t="s">
        <v>8</v>
      </c>
      <c r="J2" s="150" t="s">
        <v>9</v>
      </c>
      <c r="K2" s="150" t="s">
        <v>236</v>
      </c>
      <c r="L2" s="151" t="s">
        <v>234</v>
      </c>
      <c r="M2" s="151" t="s">
        <v>237</v>
      </c>
    </row>
    <row r="3" spans="1:13" ht="15">
      <c r="A3" s="244" t="s">
        <v>10</v>
      </c>
      <c r="B3" s="244"/>
      <c r="C3" s="244"/>
      <c r="D3" s="244"/>
      <c r="E3" s="244"/>
      <c r="F3" s="244"/>
      <c r="G3" s="244"/>
      <c r="H3" s="244"/>
      <c r="I3" s="244"/>
      <c r="J3" s="244"/>
      <c r="K3" s="244"/>
      <c r="L3" s="244"/>
      <c r="M3" s="244"/>
    </row>
    <row r="4" spans="1:13" ht="90">
      <c r="A4" s="182" t="s">
        <v>165</v>
      </c>
      <c r="B4" s="167" t="s">
        <v>11</v>
      </c>
      <c r="C4" s="178" t="s">
        <v>146</v>
      </c>
      <c r="D4" s="242" t="s">
        <v>145</v>
      </c>
      <c r="E4" s="242" t="s">
        <v>147</v>
      </c>
      <c r="F4" s="242">
        <v>480.6</v>
      </c>
      <c r="G4" s="74"/>
      <c r="H4" s="74"/>
      <c r="I4" s="74"/>
      <c r="J4" s="74" t="s">
        <v>359</v>
      </c>
      <c r="K4" s="74" t="s">
        <v>358</v>
      </c>
      <c r="L4" s="74" t="s">
        <v>148</v>
      </c>
      <c r="M4" s="74" t="s">
        <v>233</v>
      </c>
    </row>
    <row r="5" spans="1:13" ht="30">
      <c r="A5" s="183"/>
      <c r="B5" s="177"/>
      <c r="C5" s="179"/>
      <c r="D5" s="245"/>
      <c r="E5" s="245"/>
      <c r="F5" s="245"/>
      <c r="G5" s="74"/>
      <c r="H5" s="74"/>
      <c r="I5" s="74"/>
      <c r="J5" s="74" t="s">
        <v>149</v>
      </c>
      <c r="K5" s="74" t="s">
        <v>360</v>
      </c>
      <c r="L5" s="74" t="s">
        <v>233</v>
      </c>
      <c r="M5" s="74" t="s">
        <v>233</v>
      </c>
    </row>
    <row r="6" spans="1:13" ht="45">
      <c r="A6" s="95"/>
      <c r="B6" s="168"/>
      <c r="C6" s="180"/>
      <c r="D6" s="243"/>
      <c r="E6" s="243"/>
      <c r="F6" s="243"/>
      <c r="G6" s="74"/>
      <c r="H6" s="74"/>
      <c r="I6" s="74"/>
      <c r="J6" s="74" t="s">
        <v>361</v>
      </c>
      <c r="K6" s="74" t="s">
        <v>150</v>
      </c>
      <c r="L6" s="74" t="s">
        <v>362</v>
      </c>
      <c r="M6" s="74" t="s">
        <v>233</v>
      </c>
    </row>
    <row r="7" spans="1:13" ht="15">
      <c r="A7" s="246" t="s">
        <v>153</v>
      </c>
      <c r="B7" s="248" t="s">
        <v>11</v>
      </c>
      <c r="C7" s="258" t="s">
        <v>151</v>
      </c>
      <c r="D7" s="253" t="s">
        <v>169</v>
      </c>
      <c r="E7" s="242" t="s">
        <v>147</v>
      </c>
      <c r="F7" s="242">
        <v>309</v>
      </c>
      <c r="G7" s="74"/>
      <c r="H7" s="74"/>
      <c r="I7" s="74"/>
      <c r="J7" s="74" t="s">
        <v>363</v>
      </c>
      <c r="K7" s="74" t="s">
        <v>154</v>
      </c>
      <c r="L7" s="74" t="s">
        <v>155</v>
      </c>
      <c r="M7" s="74" t="s">
        <v>233</v>
      </c>
    </row>
    <row r="8" spans="1:13" ht="30">
      <c r="A8" s="247"/>
      <c r="B8" s="249"/>
      <c r="C8" s="259"/>
      <c r="D8" s="254"/>
      <c r="E8" s="243"/>
      <c r="F8" s="243"/>
      <c r="G8" s="74"/>
      <c r="H8" s="74"/>
      <c r="I8" s="74"/>
      <c r="J8" s="74" t="s">
        <v>364</v>
      </c>
      <c r="K8" s="74" t="s">
        <v>156</v>
      </c>
      <c r="L8" s="74" t="s">
        <v>157</v>
      </c>
      <c r="M8" s="74" t="s">
        <v>233</v>
      </c>
    </row>
    <row r="9" spans="1:13" ht="15">
      <c r="A9" s="247"/>
      <c r="B9" s="249"/>
      <c r="C9" s="259"/>
      <c r="D9" s="254"/>
      <c r="E9" s="242" t="s">
        <v>152</v>
      </c>
      <c r="F9" s="242">
        <v>326.24</v>
      </c>
      <c r="G9" s="242"/>
      <c r="H9" s="242"/>
      <c r="I9" s="242"/>
      <c r="J9" s="242" t="s">
        <v>365</v>
      </c>
      <c r="K9" s="74" t="s">
        <v>367</v>
      </c>
      <c r="L9" s="74" t="s">
        <v>370</v>
      </c>
      <c r="M9" s="98">
        <v>0.2</v>
      </c>
    </row>
    <row r="10" spans="1:13" ht="30">
      <c r="A10" s="183"/>
      <c r="B10" s="249"/>
      <c r="C10" s="259"/>
      <c r="D10" s="254"/>
      <c r="E10" s="245"/>
      <c r="F10" s="245"/>
      <c r="G10" s="243"/>
      <c r="H10" s="243"/>
      <c r="I10" s="243"/>
      <c r="J10" s="243"/>
      <c r="K10" s="74" t="s">
        <v>366</v>
      </c>
      <c r="L10" s="74" t="s">
        <v>368</v>
      </c>
      <c r="M10" s="98">
        <v>0.1</v>
      </c>
    </row>
    <row r="11" spans="1:13" ht="59.25" customHeight="1">
      <c r="A11" s="183"/>
      <c r="B11" s="249"/>
      <c r="C11" s="259"/>
      <c r="D11" s="254"/>
      <c r="E11" s="245"/>
      <c r="F11" s="245"/>
      <c r="G11" s="74"/>
      <c r="H11" s="74"/>
      <c r="I11" s="74"/>
      <c r="J11" s="74" t="s">
        <v>475</v>
      </c>
      <c r="K11" s="74" t="s">
        <v>304</v>
      </c>
      <c r="L11" s="74" t="s">
        <v>305</v>
      </c>
      <c r="M11" s="75"/>
    </row>
    <row r="12" spans="1:13" ht="41.25" customHeight="1">
      <c r="A12" s="183"/>
      <c r="B12" s="249"/>
      <c r="C12" s="259"/>
      <c r="D12" s="254"/>
      <c r="E12" s="245"/>
      <c r="F12" s="245"/>
      <c r="G12" s="74"/>
      <c r="H12" s="74"/>
      <c r="I12" s="74"/>
      <c r="J12" s="74" t="s">
        <v>476</v>
      </c>
      <c r="K12" s="74" t="s">
        <v>306</v>
      </c>
      <c r="L12" s="74" t="s">
        <v>375</v>
      </c>
      <c r="M12" s="98">
        <v>0.5</v>
      </c>
    </row>
    <row r="13" spans="1:13" ht="15.75" thickBot="1">
      <c r="A13" s="95"/>
      <c r="B13" s="250"/>
      <c r="C13" s="260"/>
      <c r="D13" s="261"/>
      <c r="E13" s="243"/>
      <c r="F13" s="243"/>
      <c r="G13" s="74"/>
      <c r="H13" s="74"/>
      <c r="I13" s="74"/>
      <c r="J13" s="74" t="s">
        <v>12</v>
      </c>
      <c r="K13" s="74" t="s">
        <v>477</v>
      </c>
      <c r="L13" s="77" t="s">
        <v>307</v>
      </c>
      <c r="M13" s="77" t="s">
        <v>308</v>
      </c>
    </row>
    <row r="14" spans="1:13" ht="45">
      <c r="A14" s="183"/>
      <c r="B14" s="177"/>
      <c r="C14" s="179" t="s">
        <v>555</v>
      </c>
      <c r="D14" s="230" t="s">
        <v>556</v>
      </c>
      <c r="E14" s="173" t="s">
        <v>147</v>
      </c>
      <c r="F14" s="173">
        <v>51.6</v>
      </c>
      <c r="G14" s="171"/>
      <c r="H14" s="171"/>
      <c r="I14" s="171"/>
      <c r="J14" s="171"/>
      <c r="K14" s="208" t="s">
        <v>544</v>
      </c>
      <c r="L14" s="208" t="s">
        <v>545</v>
      </c>
      <c r="M14" s="208" t="s">
        <v>546</v>
      </c>
    </row>
    <row r="15" spans="1:13" ht="15">
      <c r="A15" s="183"/>
      <c r="B15" s="177"/>
      <c r="C15" s="179"/>
      <c r="D15" s="231"/>
      <c r="E15" s="173"/>
      <c r="F15" s="173"/>
      <c r="G15" s="171"/>
      <c r="H15" s="171"/>
      <c r="I15" s="171"/>
      <c r="J15" s="171"/>
      <c r="K15" s="209" t="s">
        <v>632</v>
      </c>
      <c r="L15" s="229" t="s">
        <v>633</v>
      </c>
      <c r="M15" s="209"/>
    </row>
    <row r="16" spans="1:13" ht="45">
      <c r="A16" s="183"/>
      <c r="B16" s="177"/>
      <c r="C16" s="179"/>
      <c r="D16" s="231"/>
      <c r="E16" s="173"/>
      <c r="F16" s="173"/>
      <c r="G16" s="171"/>
      <c r="H16" s="171"/>
      <c r="I16" s="171"/>
      <c r="J16" s="171"/>
      <c r="K16" s="210" t="s">
        <v>547</v>
      </c>
      <c r="L16" s="210" t="s">
        <v>548</v>
      </c>
      <c r="M16" s="210" t="s">
        <v>549</v>
      </c>
    </row>
    <row r="17" spans="1:13" ht="30">
      <c r="A17" s="183"/>
      <c r="B17" s="177"/>
      <c r="C17" s="179"/>
      <c r="D17" s="231"/>
      <c r="E17" s="173"/>
      <c r="F17" s="173"/>
      <c r="G17" s="171"/>
      <c r="H17" s="171"/>
      <c r="I17" s="171"/>
      <c r="J17" s="171"/>
      <c r="K17" s="210" t="s">
        <v>550</v>
      </c>
      <c r="L17" s="210" t="s">
        <v>551</v>
      </c>
      <c r="M17" s="210" t="s">
        <v>552</v>
      </c>
    </row>
    <row r="18" spans="1:13" ht="30">
      <c r="A18" s="183"/>
      <c r="B18" s="177"/>
      <c r="C18" s="179"/>
      <c r="D18" s="231"/>
      <c r="E18" s="173"/>
      <c r="F18" s="173"/>
      <c r="G18" s="171"/>
      <c r="H18" s="171"/>
      <c r="I18" s="171"/>
      <c r="J18" s="171"/>
      <c r="K18" s="211" t="s">
        <v>634</v>
      </c>
      <c r="L18" s="210"/>
      <c r="M18" s="210"/>
    </row>
    <row r="19" spans="1:13" ht="45">
      <c r="A19" s="183"/>
      <c r="B19" s="177"/>
      <c r="C19" s="179"/>
      <c r="D19" s="231"/>
      <c r="E19" s="173"/>
      <c r="F19" s="173"/>
      <c r="G19" s="171"/>
      <c r="H19" s="171"/>
      <c r="I19" s="171"/>
      <c r="J19" s="171"/>
      <c r="K19" s="212" t="s">
        <v>553</v>
      </c>
      <c r="L19" s="213">
        <v>1</v>
      </c>
      <c r="M19" s="213" t="s">
        <v>554</v>
      </c>
    </row>
    <row r="20" spans="1:13" ht="15">
      <c r="A20" s="183"/>
      <c r="B20" s="177"/>
      <c r="C20" s="179"/>
      <c r="D20" s="231"/>
      <c r="E20" s="173"/>
      <c r="F20" s="173"/>
      <c r="G20" s="171"/>
      <c r="H20" s="171"/>
      <c r="I20" s="171"/>
      <c r="J20" s="171"/>
      <c r="K20" s="214" t="s">
        <v>635</v>
      </c>
      <c r="L20" s="215"/>
      <c r="M20" s="215"/>
    </row>
    <row r="21" spans="1:13" ht="15" customHeight="1">
      <c r="A21" s="264" t="s">
        <v>159</v>
      </c>
      <c r="B21" s="248" t="s">
        <v>11</v>
      </c>
      <c r="C21" s="251" t="s">
        <v>160</v>
      </c>
      <c r="D21" s="253" t="s">
        <v>158</v>
      </c>
      <c r="E21" s="255" t="s">
        <v>152</v>
      </c>
      <c r="F21" s="255">
        <v>397.9</v>
      </c>
      <c r="G21" s="255"/>
      <c r="H21" s="255"/>
      <c r="I21" s="255"/>
      <c r="J21" s="242" t="s">
        <v>478</v>
      </c>
      <c r="K21" s="171"/>
      <c r="L21" s="262">
        <v>0.35</v>
      </c>
      <c r="M21" s="242" t="s">
        <v>310</v>
      </c>
    </row>
    <row r="22" spans="1:13" ht="50.25" customHeight="1">
      <c r="A22" s="265"/>
      <c r="B22" s="249"/>
      <c r="C22" s="252"/>
      <c r="D22" s="254"/>
      <c r="E22" s="256"/>
      <c r="F22" s="256"/>
      <c r="G22" s="257"/>
      <c r="H22" s="257"/>
      <c r="I22" s="257"/>
      <c r="J22" s="243"/>
      <c r="K22" s="172" t="s">
        <v>309</v>
      </c>
      <c r="L22" s="263"/>
      <c r="M22" s="243"/>
    </row>
    <row r="23" spans="1:13" ht="63.75" customHeight="1">
      <c r="A23" s="265"/>
      <c r="B23" s="249"/>
      <c r="C23" s="252"/>
      <c r="D23" s="254"/>
      <c r="E23" s="256"/>
      <c r="F23" s="256"/>
      <c r="G23" s="77"/>
      <c r="H23" s="77"/>
      <c r="I23" s="77"/>
      <c r="J23" s="74" t="s">
        <v>479</v>
      </c>
      <c r="K23" s="74" t="s">
        <v>480</v>
      </c>
      <c r="L23" s="74" t="s">
        <v>13</v>
      </c>
      <c r="M23" s="74" t="s">
        <v>14</v>
      </c>
    </row>
    <row r="24" spans="1:13" ht="46.5" customHeight="1">
      <c r="A24" s="265"/>
      <c r="B24" s="249"/>
      <c r="C24" s="252"/>
      <c r="D24" s="254"/>
      <c r="E24" s="256"/>
      <c r="F24" s="256"/>
      <c r="G24" s="77"/>
      <c r="H24" s="77"/>
      <c r="I24" s="77"/>
      <c r="J24" s="74" t="s">
        <v>481</v>
      </c>
      <c r="K24" s="94" t="s">
        <v>369</v>
      </c>
      <c r="L24" s="80" t="s">
        <v>311</v>
      </c>
      <c r="M24" s="74" t="s">
        <v>233</v>
      </c>
    </row>
    <row r="25" spans="1:13" ht="36" customHeight="1">
      <c r="A25" s="265"/>
      <c r="B25" s="249"/>
      <c r="C25" s="252"/>
      <c r="D25" s="254"/>
      <c r="E25" s="256"/>
      <c r="F25" s="256"/>
      <c r="G25" s="77"/>
      <c r="H25" s="77"/>
      <c r="I25" s="7"/>
      <c r="J25" s="74" t="s">
        <v>482</v>
      </c>
      <c r="K25" s="74" t="s">
        <v>312</v>
      </c>
      <c r="L25" s="7" t="s">
        <v>313</v>
      </c>
      <c r="M25" s="7" t="s">
        <v>314</v>
      </c>
    </row>
    <row r="26" spans="1:13" ht="46.5" customHeight="1">
      <c r="A26" s="265"/>
      <c r="B26" s="249"/>
      <c r="C26" s="252"/>
      <c r="D26" s="254"/>
      <c r="E26" s="256"/>
      <c r="F26" s="256"/>
      <c r="G26" s="242"/>
      <c r="H26" s="255"/>
      <c r="I26" s="255"/>
      <c r="J26" s="80" t="s">
        <v>483</v>
      </c>
      <c r="K26" s="80" t="s">
        <v>484</v>
      </c>
      <c r="L26" s="100" t="s">
        <v>372</v>
      </c>
      <c r="M26" s="100" t="s">
        <v>485</v>
      </c>
    </row>
    <row r="27" spans="1:13" ht="30">
      <c r="A27" s="265"/>
      <c r="B27" s="249"/>
      <c r="C27" s="252"/>
      <c r="D27" s="254"/>
      <c r="E27" s="256"/>
      <c r="F27" s="256"/>
      <c r="G27" s="243"/>
      <c r="H27" s="257"/>
      <c r="I27" s="257"/>
      <c r="J27" s="76" t="s">
        <v>486</v>
      </c>
      <c r="K27" s="76" t="s">
        <v>371</v>
      </c>
      <c r="L27" s="99" t="s">
        <v>373</v>
      </c>
      <c r="M27" s="99" t="s">
        <v>485</v>
      </c>
    </row>
    <row r="28" spans="1:13" ht="60">
      <c r="A28" s="265"/>
      <c r="B28" s="249"/>
      <c r="C28" s="252"/>
      <c r="D28" s="254"/>
      <c r="E28" s="256"/>
      <c r="F28" s="256"/>
      <c r="G28" s="172"/>
      <c r="H28" s="170"/>
      <c r="I28" s="170"/>
      <c r="J28" s="76" t="s">
        <v>487</v>
      </c>
      <c r="K28" s="76" t="s">
        <v>488</v>
      </c>
      <c r="L28" s="99"/>
      <c r="M28" s="99" t="s">
        <v>489</v>
      </c>
    </row>
    <row r="29" spans="1:13" ht="45">
      <c r="A29" s="265"/>
      <c r="B29" s="249"/>
      <c r="C29" s="252"/>
      <c r="D29" s="254"/>
      <c r="E29" s="256"/>
      <c r="F29" s="257"/>
      <c r="G29" s="77"/>
      <c r="H29" s="77"/>
      <c r="I29" s="7"/>
      <c r="J29" s="74" t="s">
        <v>490</v>
      </c>
      <c r="K29" s="74" t="s">
        <v>374</v>
      </c>
      <c r="L29" s="7" t="s">
        <v>315</v>
      </c>
      <c r="M29" s="7">
        <v>35</v>
      </c>
    </row>
    <row r="30" spans="1:13" ht="75" customHeight="1">
      <c r="A30" s="264" t="s">
        <v>159</v>
      </c>
      <c r="B30" s="248" t="s">
        <v>11</v>
      </c>
      <c r="C30" s="251" t="s">
        <v>161</v>
      </c>
      <c r="D30" s="253" t="s">
        <v>491</v>
      </c>
      <c r="E30" s="255" t="s">
        <v>152</v>
      </c>
      <c r="F30" s="255">
        <v>435.1</v>
      </c>
      <c r="G30" s="77"/>
      <c r="H30" s="77"/>
      <c r="J30" s="152" t="s">
        <v>492</v>
      </c>
      <c r="K30" s="152" t="s">
        <v>493</v>
      </c>
      <c r="L30" s="153" t="s">
        <v>494</v>
      </c>
      <c r="M30" s="153" t="s">
        <v>495</v>
      </c>
    </row>
    <row r="31" spans="1:18" ht="15">
      <c r="A31" s="265"/>
      <c r="B31" s="249"/>
      <c r="C31" s="252"/>
      <c r="D31" s="254"/>
      <c r="E31" s="256"/>
      <c r="F31" s="256"/>
      <c r="G31" s="77"/>
      <c r="H31" s="77"/>
      <c r="I31" s="7"/>
      <c r="J31" s="74" t="s">
        <v>496</v>
      </c>
      <c r="K31" s="74" t="s">
        <v>316</v>
      </c>
      <c r="L31" s="74">
        <v>77.6</v>
      </c>
      <c r="M31" s="74">
        <v>90</v>
      </c>
      <c r="O31" s="83"/>
      <c r="P31" s="83"/>
      <c r="Q31" s="83"/>
      <c r="R31" s="83"/>
    </row>
    <row r="32" spans="1:18" ht="45">
      <c r="A32" s="265"/>
      <c r="B32" s="249"/>
      <c r="C32" s="252"/>
      <c r="D32" s="254"/>
      <c r="E32" s="256"/>
      <c r="F32" s="256"/>
      <c r="G32" s="77"/>
      <c r="H32" s="77"/>
      <c r="J32" s="80" t="s">
        <v>497</v>
      </c>
      <c r="K32" s="103" t="s">
        <v>498</v>
      </c>
      <c r="L32" s="74" t="s">
        <v>499</v>
      </c>
      <c r="M32" s="74" t="s">
        <v>233</v>
      </c>
      <c r="O32" s="83"/>
      <c r="P32" s="83"/>
      <c r="Q32" s="83"/>
      <c r="R32" s="83"/>
    </row>
    <row r="33" spans="1:13" ht="30" customHeight="1">
      <c r="A33" s="265"/>
      <c r="B33" s="249"/>
      <c r="C33" s="252"/>
      <c r="D33" s="254"/>
      <c r="E33" s="256"/>
      <c r="F33" s="256"/>
      <c r="G33" s="77"/>
      <c r="H33" s="77"/>
      <c r="I33" s="101"/>
      <c r="J33" s="74" t="s">
        <v>377</v>
      </c>
      <c r="K33" s="74" t="s">
        <v>376</v>
      </c>
      <c r="L33" s="77">
        <v>0</v>
      </c>
      <c r="M33" s="84">
        <v>0.8</v>
      </c>
    </row>
    <row r="34" spans="1:13" ht="45">
      <c r="A34" s="265"/>
      <c r="B34" s="249"/>
      <c r="C34" s="252"/>
      <c r="D34" s="254"/>
      <c r="E34" s="256"/>
      <c r="F34" s="256"/>
      <c r="G34" s="77"/>
      <c r="H34" s="77"/>
      <c r="J34" s="80" t="s">
        <v>500</v>
      </c>
      <c r="K34" s="103" t="s">
        <v>501</v>
      </c>
      <c r="L34" s="74" t="s">
        <v>233</v>
      </c>
      <c r="M34" s="74" t="s">
        <v>233</v>
      </c>
    </row>
    <row r="35" spans="1:13" ht="45">
      <c r="A35" s="265"/>
      <c r="B35" s="249"/>
      <c r="C35" s="252"/>
      <c r="D35" s="254"/>
      <c r="E35" s="256"/>
      <c r="F35" s="256"/>
      <c r="G35" s="77"/>
      <c r="H35" s="77"/>
      <c r="I35" s="101"/>
      <c r="J35" s="154" t="s">
        <v>502</v>
      </c>
      <c r="K35" s="155" t="s">
        <v>503</v>
      </c>
      <c r="L35" s="74" t="s">
        <v>504</v>
      </c>
      <c r="M35" s="77" t="s">
        <v>505</v>
      </c>
    </row>
    <row r="36" spans="1:13" ht="30">
      <c r="A36" s="265"/>
      <c r="B36" s="249"/>
      <c r="C36" s="252"/>
      <c r="D36" s="254"/>
      <c r="E36" s="256"/>
      <c r="F36" s="256"/>
      <c r="G36" s="77"/>
      <c r="H36" s="77"/>
      <c r="I36" s="101"/>
      <c r="J36" s="80" t="s">
        <v>506</v>
      </c>
      <c r="K36" s="74" t="s">
        <v>507</v>
      </c>
      <c r="L36" s="74" t="s">
        <v>233</v>
      </c>
      <c r="M36" s="74" t="s">
        <v>233</v>
      </c>
    </row>
    <row r="37" spans="1:13" ht="75">
      <c r="A37" s="265"/>
      <c r="B37" s="249"/>
      <c r="C37" s="252"/>
      <c r="D37" s="254"/>
      <c r="E37" s="256"/>
      <c r="F37" s="256"/>
      <c r="G37" s="77">
        <v>8</v>
      </c>
      <c r="H37" s="77"/>
      <c r="I37" s="77"/>
      <c r="J37" s="73" t="s">
        <v>508</v>
      </c>
      <c r="K37" s="74" t="s">
        <v>317</v>
      </c>
      <c r="L37" s="74">
        <v>50</v>
      </c>
      <c r="M37" s="74">
        <v>80</v>
      </c>
    </row>
    <row r="38" spans="1:13" ht="75" customHeight="1">
      <c r="A38" s="264" t="s">
        <v>159</v>
      </c>
      <c r="B38" s="248" t="s">
        <v>11</v>
      </c>
      <c r="C38" s="251" t="s">
        <v>162</v>
      </c>
      <c r="D38" s="253" t="s">
        <v>16</v>
      </c>
      <c r="E38" s="255" t="s">
        <v>152</v>
      </c>
      <c r="F38" s="268">
        <v>910</v>
      </c>
      <c r="G38" s="85"/>
      <c r="H38" s="255">
        <v>0.68</v>
      </c>
      <c r="I38" s="77"/>
      <c r="J38" s="248" t="s">
        <v>378</v>
      </c>
      <c r="K38" s="74" t="s">
        <v>17</v>
      </c>
      <c r="L38" s="77" t="s">
        <v>18</v>
      </c>
      <c r="M38" s="84">
        <v>0.9</v>
      </c>
    </row>
    <row r="39" spans="1:13" ht="75" customHeight="1">
      <c r="A39" s="265"/>
      <c r="B39" s="249"/>
      <c r="C39" s="252"/>
      <c r="D39" s="254"/>
      <c r="E39" s="256"/>
      <c r="F39" s="269"/>
      <c r="G39" s="77"/>
      <c r="H39" s="256"/>
      <c r="I39" s="77"/>
      <c r="J39" s="250"/>
      <c r="K39" s="74" t="s">
        <v>509</v>
      </c>
      <c r="L39" s="74" t="s">
        <v>233</v>
      </c>
      <c r="M39" s="74" t="s">
        <v>233</v>
      </c>
    </row>
    <row r="40" spans="1:13" ht="15">
      <c r="A40" s="265"/>
      <c r="B40" s="249"/>
      <c r="C40" s="252"/>
      <c r="D40" s="254"/>
      <c r="E40" s="256"/>
      <c r="F40" s="269"/>
      <c r="G40" s="255"/>
      <c r="H40" s="256"/>
      <c r="I40" s="255"/>
      <c r="J40" s="271" t="s">
        <v>379</v>
      </c>
      <c r="K40" s="273" t="s">
        <v>380</v>
      </c>
      <c r="L40" s="103"/>
      <c r="M40" s="103"/>
    </row>
    <row r="41" spans="1:14" ht="30">
      <c r="A41" s="265"/>
      <c r="B41" s="249"/>
      <c r="C41" s="252"/>
      <c r="D41" s="254"/>
      <c r="E41" s="256"/>
      <c r="F41" s="269"/>
      <c r="G41" s="257"/>
      <c r="H41" s="256"/>
      <c r="I41" s="257"/>
      <c r="J41" s="272"/>
      <c r="K41" s="274"/>
      <c r="L41" s="103">
        <v>0</v>
      </c>
      <c r="M41" s="156" t="s">
        <v>318</v>
      </c>
      <c r="N41" s="87"/>
    </row>
    <row r="42" spans="1:14" ht="15">
      <c r="A42" s="266"/>
      <c r="B42" s="250"/>
      <c r="C42" s="267"/>
      <c r="D42" s="261"/>
      <c r="E42" s="257"/>
      <c r="F42" s="270"/>
      <c r="G42" s="77"/>
      <c r="H42" s="257"/>
      <c r="I42" s="77"/>
      <c r="J42" s="81"/>
      <c r="K42" s="103" t="s">
        <v>319</v>
      </c>
      <c r="L42" s="103">
        <v>0</v>
      </c>
      <c r="M42" s="156">
        <v>30</v>
      </c>
      <c r="N42" s="87"/>
    </row>
    <row r="43" spans="1:14" ht="75" customHeight="1">
      <c r="A43" s="174" t="s">
        <v>168</v>
      </c>
      <c r="B43" s="216" t="s">
        <v>11</v>
      </c>
      <c r="C43" s="185" t="s">
        <v>166</v>
      </c>
      <c r="D43" s="181" t="s">
        <v>557</v>
      </c>
      <c r="E43" s="169" t="s">
        <v>152</v>
      </c>
      <c r="F43" s="88">
        <v>1063</v>
      </c>
      <c r="G43" s="77">
        <v>450</v>
      </c>
      <c r="H43" s="77"/>
      <c r="I43" s="77"/>
      <c r="J43" s="74" t="s">
        <v>558</v>
      </c>
      <c r="K43" s="74" t="s">
        <v>559</v>
      </c>
      <c r="L43" s="74" t="s">
        <v>233</v>
      </c>
      <c r="M43" s="86" t="s">
        <v>233</v>
      </c>
      <c r="N43" s="89"/>
    </row>
    <row r="44" spans="1:14" ht="75" customHeight="1">
      <c r="A44" s="175"/>
      <c r="B44" s="216"/>
      <c r="C44" s="186"/>
      <c r="D44" s="173"/>
      <c r="E44" s="184"/>
      <c r="F44" s="102"/>
      <c r="G44" s="77"/>
      <c r="H44" s="77"/>
      <c r="I44" s="77"/>
      <c r="J44" s="242" t="s">
        <v>233</v>
      </c>
      <c r="K44" s="74" t="s">
        <v>381</v>
      </c>
      <c r="L44" s="103" t="s">
        <v>510</v>
      </c>
      <c r="M44" s="86" t="s">
        <v>384</v>
      </c>
      <c r="N44" s="89"/>
    </row>
    <row r="45" spans="1:14" ht="30">
      <c r="A45" s="176"/>
      <c r="B45" s="216"/>
      <c r="C45" s="187"/>
      <c r="D45" s="172"/>
      <c r="E45" s="170"/>
      <c r="F45" s="90"/>
      <c r="G45" s="77"/>
      <c r="H45" s="77"/>
      <c r="I45" s="77"/>
      <c r="J45" s="243"/>
      <c r="K45" s="74" t="s">
        <v>382</v>
      </c>
      <c r="L45" s="103" t="s">
        <v>510</v>
      </c>
      <c r="M45" s="86" t="s">
        <v>383</v>
      </c>
      <c r="N45" s="89"/>
    </row>
    <row r="46" spans="1:14" ht="45">
      <c r="A46" s="176"/>
      <c r="B46" s="216"/>
      <c r="C46" s="187"/>
      <c r="D46" s="172"/>
      <c r="E46" s="170"/>
      <c r="F46" s="90"/>
      <c r="G46" s="77"/>
      <c r="H46" s="77"/>
      <c r="I46" s="77"/>
      <c r="J46" s="242" t="s">
        <v>385</v>
      </c>
      <c r="K46" s="103" t="s">
        <v>388</v>
      </c>
      <c r="L46" s="78" t="s">
        <v>560</v>
      </c>
      <c r="M46" s="86" t="s">
        <v>387</v>
      </c>
      <c r="N46" s="89"/>
    </row>
    <row r="47" spans="1:14" ht="30">
      <c r="A47" s="176"/>
      <c r="B47" s="216"/>
      <c r="C47" s="187"/>
      <c r="D47" s="172"/>
      <c r="E47" s="170"/>
      <c r="F47" s="90"/>
      <c r="G47" s="77"/>
      <c r="H47" s="77"/>
      <c r="I47" s="77"/>
      <c r="J47" s="243"/>
      <c r="K47" s="103" t="s">
        <v>389</v>
      </c>
      <c r="L47" s="74" t="s">
        <v>386</v>
      </c>
      <c r="M47" s="86">
        <v>175</v>
      </c>
      <c r="N47" s="89"/>
    </row>
    <row r="48" spans="1:14" ht="15">
      <c r="A48" s="176"/>
      <c r="B48" s="216"/>
      <c r="C48" s="187"/>
      <c r="D48" s="172"/>
      <c r="E48" s="170"/>
      <c r="F48" s="90"/>
      <c r="G48" s="77"/>
      <c r="H48" s="77"/>
      <c r="I48" s="77"/>
      <c r="J48" s="81" t="s">
        <v>233</v>
      </c>
      <c r="K48" s="103" t="s">
        <v>320</v>
      </c>
      <c r="L48" s="74">
        <v>0</v>
      </c>
      <c r="M48" s="86">
        <v>70</v>
      </c>
      <c r="N48" s="275"/>
    </row>
    <row r="49" spans="1:14" ht="60">
      <c r="A49" s="176"/>
      <c r="B49" s="216"/>
      <c r="C49" s="187"/>
      <c r="D49" s="172"/>
      <c r="E49" s="170"/>
      <c r="F49" s="90"/>
      <c r="G49" s="77"/>
      <c r="H49" s="77"/>
      <c r="I49" s="77"/>
      <c r="J49" s="103" t="s">
        <v>321</v>
      </c>
      <c r="K49" s="217" t="s">
        <v>561</v>
      </c>
      <c r="L49" s="74">
        <v>0</v>
      </c>
      <c r="M49" s="86">
        <v>70</v>
      </c>
      <c r="N49" s="275"/>
    </row>
    <row r="50" spans="1:14" ht="90">
      <c r="A50" s="176"/>
      <c r="B50" s="216"/>
      <c r="C50" s="187"/>
      <c r="D50" s="172"/>
      <c r="E50" s="170"/>
      <c r="F50" s="90"/>
      <c r="G50" s="77"/>
      <c r="H50" s="77"/>
      <c r="I50" s="77"/>
      <c r="J50" s="103" t="s">
        <v>322</v>
      </c>
      <c r="K50" s="217" t="s">
        <v>562</v>
      </c>
      <c r="L50" s="74">
        <v>0</v>
      </c>
      <c r="M50" s="86">
        <v>10</v>
      </c>
      <c r="N50" s="275"/>
    </row>
    <row r="51" spans="1:14" ht="30">
      <c r="A51" s="176"/>
      <c r="B51" s="216"/>
      <c r="C51" s="187"/>
      <c r="D51" s="172"/>
      <c r="E51" s="170"/>
      <c r="F51" s="90"/>
      <c r="G51" s="77"/>
      <c r="H51" s="77"/>
      <c r="I51" s="77"/>
      <c r="J51" s="81"/>
      <c r="K51" s="103" t="s">
        <v>391</v>
      </c>
      <c r="L51" s="74" t="s">
        <v>392</v>
      </c>
      <c r="M51" s="86" t="s">
        <v>393</v>
      </c>
      <c r="N51" s="89"/>
    </row>
    <row r="52" spans="1:14" ht="27.75" customHeight="1">
      <c r="A52" s="176"/>
      <c r="B52" s="216"/>
      <c r="C52" s="187"/>
      <c r="D52" s="172"/>
      <c r="E52" s="170"/>
      <c r="F52" s="90"/>
      <c r="G52" s="77"/>
      <c r="H52" s="77"/>
      <c r="I52" s="77"/>
      <c r="J52" s="74" t="s">
        <v>323</v>
      </c>
      <c r="K52" s="74" t="s">
        <v>390</v>
      </c>
      <c r="L52" s="103" t="s">
        <v>324</v>
      </c>
      <c r="M52" s="156">
        <v>100</v>
      </c>
      <c r="N52" s="89"/>
    </row>
    <row r="53" spans="1:14" ht="30">
      <c r="A53" s="176"/>
      <c r="B53" s="216"/>
      <c r="C53" s="187"/>
      <c r="D53" s="172"/>
      <c r="E53" s="170"/>
      <c r="F53" s="90"/>
      <c r="G53" s="77"/>
      <c r="H53" s="77"/>
      <c r="I53" s="77"/>
      <c r="J53" s="74" t="s">
        <v>325</v>
      </c>
      <c r="K53" s="74" t="s">
        <v>563</v>
      </c>
      <c r="L53" s="103">
        <v>0</v>
      </c>
      <c r="M53" s="156" t="s">
        <v>326</v>
      </c>
      <c r="N53" s="91"/>
    </row>
    <row r="54" spans="1:13" ht="15">
      <c r="A54" s="176"/>
      <c r="B54" s="216"/>
      <c r="C54" s="187"/>
      <c r="D54" s="172"/>
      <c r="E54" s="170"/>
      <c r="F54" s="90"/>
      <c r="G54" s="77"/>
      <c r="H54" s="77"/>
      <c r="I54" s="77"/>
      <c r="J54" s="78" t="s">
        <v>233</v>
      </c>
      <c r="K54" s="239" t="s">
        <v>163</v>
      </c>
      <c r="L54" s="240" t="s">
        <v>164</v>
      </c>
      <c r="M54" s="241">
        <v>0.75</v>
      </c>
    </row>
    <row r="55" spans="1:13" ht="15">
      <c r="A55" s="176"/>
      <c r="B55" s="216"/>
      <c r="C55" s="187"/>
      <c r="D55" s="172"/>
      <c r="E55" s="170"/>
      <c r="F55" s="90">
        <v>246</v>
      </c>
      <c r="G55" s="77">
        <v>520</v>
      </c>
      <c r="H55" s="77"/>
      <c r="I55" s="77"/>
      <c r="J55" s="81"/>
      <c r="K55" s="276" t="s">
        <v>327</v>
      </c>
      <c r="L55" s="278">
        <v>0</v>
      </c>
      <c r="M55" s="278" t="s">
        <v>328</v>
      </c>
    </row>
    <row r="56" spans="1:13" ht="15">
      <c r="A56" s="176"/>
      <c r="B56" s="216"/>
      <c r="C56" s="187"/>
      <c r="D56" s="172"/>
      <c r="E56" s="170"/>
      <c r="F56" s="90"/>
      <c r="G56" s="77"/>
      <c r="H56" s="77"/>
      <c r="I56" s="77"/>
      <c r="J56" s="81"/>
      <c r="K56" s="277"/>
      <c r="L56" s="279"/>
      <c r="M56" s="279"/>
    </row>
    <row r="57" spans="1:13" ht="105">
      <c r="A57" s="176"/>
      <c r="B57" s="216"/>
      <c r="C57" s="187"/>
      <c r="D57" s="172"/>
      <c r="E57" s="77"/>
      <c r="F57" s="75">
        <v>125</v>
      </c>
      <c r="G57" s="77">
        <v>5.5</v>
      </c>
      <c r="H57" s="77">
        <v>7</v>
      </c>
      <c r="I57" s="77"/>
      <c r="J57" s="81"/>
      <c r="K57" s="103" t="s">
        <v>329</v>
      </c>
      <c r="L57" s="74" t="s">
        <v>330</v>
      </c>
      <c r="M57" s="74" t="s">
        <v>331</v>
      </c>
    </row>
    <row r="58" spans="1:13" ht="45">
      <c r="A58" s="176"/>
      <c r="B58" s="216"/>
      <c r="C58" s="187"/>
      <c r="D58" s="172"/>
      <c r="E58" s="170"/>
      <c r="F58" s="90"/>
      <c r="G58" s="77"/>
      <c r="H58" s="77"/>
      <c r="I58" s="77"/>
      <c r="J58" s="81"/>
      <c r="K58" s="103" t="s">
        <v>332</v>
      </c>
      <c r="L58" s="74" t="s">
        <v>333</v>
      </c>
      <c r="M58" s="74" t="s">
        <v>334</v>
      </c>
    </row>
    <row r="59" spans="1:13" ht="30">
      <c r="A59" s="176"/>
      <c r="B59" s="216"/>
      <c r="C59" s="187"/>
      <c r="D59" s="172"/>
      <c r="E59" s="170"/>
      <c r="F59" s="90"/>
      <c r="G59" s="77"/>
      <c r="H59" s="77"/>
      <c r="I59" s="77"/>
      <c r="J59" s="81"/>
      <c r="K59" s="103" t="s">
        <v>335</v>
      </c>
      <c r="L59" s="74"/>
      <c r="M59" s="74" t="s">
        <v>336</v>
      </c>
    </row>
    <row r="60" spans="1:13" ht="30">
      <c r="A60" s="176"/>
      <c r="B60" s="216"/>
      <c r="C60" s="187"/>
      <c r="D60" s="172"/>
      <c r="E60" s="170"/>
      <c r="F60" s="90"/>
      <c r="G60" s="77"/>
      <c r="H60" s="77"/>
      <c r="I60" s="77"/>
      <c r="J60" s="81"/>
      <c r="K60" s="103" t="s">
        <v>337</v>
      </c>
      <c r="L60" s="74"/>
      <c r="M60" s="74" t="s">
        <v>336</v>
      </c>
    </row>
    <row r="61" spans="1:13" ht="30">
      <c r="A61" s="176"/>
      <c r="B61" s="216"/>
      <c r="C61" s="187"/>
      <c r="D61" s="172"/>
      <c r="E61" s="170"/>
      <c r="F61" s="90"/>
      <c r="G61" s="77"/>
      <c r="H61" s="77"/>
      <c r="I61" s="77"/>
      <c r="J61" s="81"/>
      <c r="K61" s="103" t="s">
        <v>338</v>
      </c>
      <c r="L61" s="74"/>
      <c r="M61" s="74" t="s">
        <v>336</v>
      </c>
    </row>
    <row r="62" spans="1:13" ht="120">
      <c r="A62" s="176"/>
      <c r="B62" s="216"/>
      <c r="C62" s="187"/>
      <c r="D62" s="172"/>
      <c r="E62" s="170"/>
      <c r="F62" s="90"/>
      <c r="G62" s="77"/>
      <c r="H62" s="77"/>
      <c r="I62" s="77"/>
      <c r="J62" s="78" t="s">
        <v>233</v>
      </c>
      <c r="K62" s="74" t="s">
        <v>339</v>
      </c>
      <c r="L62" s="74" t="s">
        <v>340</v>
      </c>
      <c r="M62" s="74" t="s">
        <v>341</v>
      </c>
    </row>
    <row r="63" spans="1:13" ht="45">
      <c r="A63" s="176"/>
      <c r="B63" s="216"/>
      <c r="C63" s="187"/>
      <c r="D63" s="172"/>
      <c r="E63" s="170"/>
      <c r="F63" s="90"/>
      <c r="G63" s="77"/>
      <c r="H63" s="77"/>
      <c r="I63" s="77"/>
      <c r="J63" s="103" t="s">
        <v>342</v>
      </c>
      <c r="K63" s="74"/>
      <c r="L63" s="74" t="s">
        <v>343</v>
      </c>
      <c r="M63" s="74" t="s">
        <v>344</v>
      </c>
    </row>
    <row r="64" spans="1:13" ht="15">
      <c r="A64" s="176"/>
      <c r="B64" s="216"/>
      <c r="C64" s="187"/>
      <c r="D64" s="172"/>
      <c r="E64" s="170"/>
      <c r="F64" s="90">
        <v>196</v>
      </c>
      <c r="G64" s="77">
        <v>201</v>
      </c>
      <c r="H64" s="77">
        <v>0.5</v>
      </c>
      <c r="I64" s="81"/>
      <c r="J64" s="103" t="s">
        <v>394</v>
      </c>
      <c r="K64" s="74"/>
      <c r="L64" s="74" t="s">
        <v>233</v>
      </c>
      <c r="M64" s="74" t="s">
        <v>233</v>
      </c>
    </row>
    <row r="65" spans="1:13" ht="30">
      <c r="A65" s="176"/>
      <c r="B65" s="216"/>
      <c r="C65" s="187"/>
      <c r="D65" s="172"/>
      <c r="E65" s="170"/>
      <c r="F65" s="90"/>
      <c r="G65" s="77"/>
      <c r="H65" s="77"/>
      <c r="I65" s="81"/>
      <c r="J65" s="74" t="s">
        <v>395</v>
      </c>
      <c r="K65" s="74"/>
      <c r="L65" s="74"/>
      <c r="M65" s="74"/>
    </row>
    <row r="66" spans="1:13" ht="30">
      <c r="A66" s="176"/>
      <c r="B66" s="216"/>
      <c r="C66" s="187"/>
      <c r="D66" s="172"/>
      <c r="E66" s="170"/>
      <c r="F66" s="90"/>
      <c r="G66" s="77"/>
      <c r="H66" s="77"/>
      <c r="I66" s="81"/>
      <c r="J66" s="74" t="s">
        <v>396</v>
      </c>
      <c r="K66" s="74" t="s">
        <v>397</v>
      </c>
      <c r="L66" s="74"/>
      <c r="M66" s="74"/>
    </row>
    <row r="67" spans="1:13" ht="30">
      <c r="A67" s="176"/>
      <c r="B67" s="216"/>
      <c r="C67" s="187"/>
      <c r="D67" s="172"/>
      <c r="E67" s="170"/>
      <c r="F67" s="90"/>
      <c r="G67" s="77"/>
      <c r="H67" s="77"/>
      <c r="I67" s="7"/>
      <c r="J67" s="81"/>
      <c r="K67" s="103" t="s">
        <v>345</v>
      </c>
      <c r="L67" s="74">
        <v>0</v>
      </c>
      <c r="M67" s="74">
        <v>170</v>
      </c>
    </row>
    <row r="68" spans="1:13" ht="105">
      <c r="A68" s="176"/>
      <c r="B68" s="216"/>
      <c r="C68" s="187"/>
      <c r="D68" s="172"/>
      <c r="E68" s="170"/>
      <c r="F68" s="90"/>
      <c r="G68" s="77"/>
      <c r="H68" s="77"/>
      <c r="I68" s="81"/>
      <c r="J68" s="81"/>
      <c r="K68" s="103" t="s">
        <v>346</v>
      </c>
      <c r="L68" s="74">
        <v>0</v>
      </c>
      <c r="M68" s="74">
        <v>20</v>
      </c>
    </row>
    <row r="69" spans="1:13" s="92" customFormat="1" ht="90">
      <c r="A69" s="95"/>
      <c r="B69" s="77"/>
      <c r="C69" s="187"/>
      <c r="D69" s="172"/>
      <c r="E69" s="170"/>
      <c r="F69" s="90">
        <v>50</v>
      </c>
      <c r="G69" s="77"/>
      <c r="H69" s="77"/>
      <c r="I69" s="77"/>
      <c r="J69" s="104"/>
      <c r="K69" s="103" t="s">
        <v>347</v>
      </c>
      <c r="L69" s="74" t="s">
        <v>233</v>
      </c>
      <c r="M69" s="74" t="s">
        <v>233</v>
      </c>
    </row>
    <row r="70" spans="1:13" ht="75">
      <c r="A70" s="96" t="s">
        <v>159</v>
      </c>
      <c r="B70" s="167" t="s">
        <v>11</v>
      </c>
      <c r="C70" s="79" t="s">
        <v>564</v>
      </c>
      <c r="D70" s="157" t="s">
        <v>167</v>
      </c>
      <c r="E70" s="77" t="s">
        <v>152</v>
      </c>
      <c r="F70" s="77">
        <v>200</v>
      </c>
      <c r="G70" s="77">
        <v>0.35</v>
      </c>
      <c r="H70" s="77">
        <v>12</v>
      </c>
      <c r="I70" s="77"/>
      <c r="J70" s="81"/>
      <c r="K70" s="103" t="s">
        <v>348</v>
      </c>
      <c r="L70" s="74">
        <v>23</v>
      </c>
      <c r="M70" s="74">
        <v>60</v>
      </c>
    </row>
    <row r="71" spans="1:13" ht="15">
      <c r="A71" s="96"/>
      <c r="B71" s="167"/>
      <c r="C71" s="79"/>
      <c r="D71" s="74"/>
      <c r="E71" s="77"/>
      <c r="F71" s="77">
        <v>7.5</v>
      </c>
      <c r="G71" s="77"/>
      <c r="H71" s="77"/>
      <c r="I71" s="77"/>
      <c r="J71" s="81"/>
      <c r="K71" s="103" t="s">
        <v>349</v>
      </c>
      <c r="L71" s="74">
        <v>0</v>
      </c>
      <c r="M71" s="74">
        <v>100</v>
      </c>
    </row>
    <row r="72" spans="1:13" ht="15">
      <c r="A72" s="96"/>
      <c r="B72" s="167"/>
      <c r="C72" s="79"/>
      <c r="D72" s="74"/>
      <c r="E72" s="77"/>
      <c r="F72" s="77"/>
      <c r="G72" s="77"/>
      <c r="H72" s="77"/>
      <c r="I72" s="77"/>
      <c r="J72" s="81"/>
      <c r="K72" s="103" t="s">
        <v>350</v>
      </c>
      <c r="L72" s="74">
        <v>4000000</v>
      </c>
      <c r="M72" s="74" t="s">
        <v>351</v>
      </c>
    </row>
    <row r="73" spans="1:13" ht="30">
      <c r="A73" s="96"/>
      <c r="B73" s="167"/>
      <c r="C73" s="79"/>
      <c r="D73" s="74"/>
      <c r="E73" s="77"/>
      <c r="F73" s="77"/>
      <c r="G73" s="77"/>
      <c r="H73" s="77"/>
      <c r="I73" s="77"/>
      <c r="J73" s="81"/>
      <c r="K73" s="103" t="s">
        <v>348</v>
      </c>
      <c r="L73" s="74">
        <v>23</v>
      </c>
      <c r="M73" s="74">
        <v>40</v>
      </c>
    </row>
    <row r="74" spans="1:13" ht="15">
      <c r="A74" s="96"/>
      <c r="B74" s="167"/>
      <c r="C74" s="79"/>
      <c r="D74" s="74"/>
      <c r="E74" s="77"/>
      <c r="F74" s="77"/>
      <c r="G74" s="77"/>
      <c r="H74" s="77"/>
      <c r="I74" s="77"/>
      <c r="J74" s="81"/>
      <c r="K74" s="103" t="s">
        <v>350</v>
      </c>
      <c r="L74" s="74">
        <v>1000000</v>
      </c>
      <c r="M74" s="74" t="s">
        <v>351</v>
      </c>
    </row>
    <row r="75" spans="1:13" ht="30">
      <c r="A75" s="96"/>
      <c r="B75" s="167"/>
      <c r="C75" s="79"/>
      <c r="D75" s="74"/>
      <c r="E75" s="77"/>
      <c r="F75" s="77"/>
      <c r="G75" s="77"/>
      <c r="H75" s="77"/>
      <c r="I75" s="77"/>
      <c r="J75" s="81"/>
      <c r="K75" s="103" t="s">
        <v>352</v>
      </c>
      <c r="L75" s="74">
        <v>0</v>
      </c>
      <c r="M75" s="74">
        <v>60</v>
      </c>
    </row>
    <row r="76" spans="1:13" ht="30">
      <c r="A76" s="96"/>
      <c r="B76" s="167"/>
      <c r="C76" s="79"/>
      <c r="D76" s="74"/>
      <c r="E76" s="77"/>
      <c r="F76" s="77"/>
      <c r="G76" s="77"/>
      <c r="H76" s="77"/>
      <c r="I76" s="77"/>
      <c r="J76" s="81"/>
      <c r="K76" s="103" t="s">
        <v>353</v>
      </c>
      <c r="L76" s="74">
        <v>0</v>
      </c>
      <c r="M76" s="74">
        <v>20</v>
      </c>
    </row>
    <row r="77" spans="1:13" ht="30">
      <c r="A77" s="97"/>
      <c r="B77" s="93"/>
      <c r="C77" s="79"/>
      <c r="D77" s="82"/>
      <c r="E77" s="77"/>
      <c r="F77" s="77"/>
      <c r="G77" s="77"/>
      <c r="H77" s="77"/>
      <c r="I77" s="77"/>
      <c r="J77" s="81"/>
      <c r="K77" s="103" t="s">
        <v>354</v>
      </c>
      <c r="L77" s="74">
        <v>0</v>
      </c>
      <c r="M77" s="74">
        <v>5</v>
      </c>
    </row>
  </sheetData>
  <sheetProtection/>
  <mergeCells count="55">
    <mergeCell ref="K40:K41"/>
    <mergeCell ref="J44:J45"/>
    <mergeCell ref="J46:J47"/>
    <mergeCell ref="N48:N50"/>
    <mergeCell ref="K55:K56"/>
    <mergeCell ref="L55:L56"/>
    <mergeCell ref="M55:M56"/>
    <mergeCell ref="F38:F42"/>
    <mergeCell ref="H38:H42"/>
    <mergeCell ref="J38:J39"/>
    <mergeCell ref="G40:G41"/>
    <mergeCell ref="I40:I41"/>
    <mergeCell ref="J40:J41"/>
    <mergeCell ref="A21:A29"/>
    <mergeCell ref="A38:A42"/>
    <mergeCell ref="B38:B42"/>
    <mergeCell ref="C38:C42"/>
    <mergeCell ref="D38:D42"/>
    <mergeCell ref="E38:E42"/>
    <mergeCell ref="M21:M22"/>
    <mergeCell ref="G26:G27"/>
    <mergeCell ref="H26:H27"/>
    <mergeCell ref="I26:I27"/>
    <mergeCell ref="A30:A37"/>
    <mergeCell ref="B30:B37"/>
    <mergeCell ref="C30:C37"/>
    <mergeCell ref="D30:D37"/>
    <mergeCell ref="E30:E37"/>
    <mergeCell ref="F30:F37"/>
    <mergeCell ref="E7:E8"/>
    <mergeCell ref="G21:G22"/>
    <mergeCell ref="H21:H22"/>
    <mergeCell ref="I21:I22"/>
    <mergeCell ref="J21:J22"/>
    <mergeCell ref="L21:L22"/>
    <mergeCell ref="B7:B13"/>
    <mergeCell ref="B21:B29"/>
    <mergeCell ref="C21:C29"/>
    <mergeCell ref="D21:D29"/>
    <mergeCell ref="E21:E29"/>
    <mergeCell ref="F21:F29"/>
    <mergeCell ref="E9:E13"/>
    <mergeCell ref="F9:F13"/>
    <mergeCell ref="C7:C13"/>
    <mergeCell ref="D7:D13"/>
    <mergeCell ref="F7:F8"/>
    <mergeCell ref="G9:G10"/>
    <mergeCell ref="H9:H10"/>
    <mergeCell ref="I9:I10"/>
    <mergeCell ref="J9:J10"/>
    <mergeCell ref="A3:M3"/>
    <mergeCell ref="D4:D6"/>
    <mergeCell ref="E4:E6"/>
    <mergeCell ref="F4:F6"/>
    <mergeCell ref="A7:A9"/>
  </mergeCells>
  <printOptions/>
  <pageMargins left="0.7" right="0.7" top="0.75" bottom="0.75" header="0.3" footer="0.3"/>
  <pageSetup horizontalDpi="300" verticalDpi="3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M36"/>
  <sheetViews>
    <sheetView zoomScale="80" zoomScaleNormal="80" zoomScaleSheetLayoutView="80" zoomScalePageLayoutView="0" workbookViewId="0" topLeftCell="A28">
      <selection activeCell="I9" sqref="I9"/>
    </sheetView>
  </sheetViews>
  <sheetFormatPr defaultColWidth="9.140625" defaultRowHeight="15"/>
  <cols>
    <col min="1" max="1" width="27.28125" style="31" customWidth="1"/>
    <col min="2" max="2" width="19.8515625" style="31" customWidth="1"/>
    <col min="3" max="3" width="16.140625" style="31" customWidth="1"/>
    <col min="4" max="4" width="18.421875" style="31" customWidth="1"/>
    <col min="5" max="5" width="21.00390625" style="31" customWidth="1"/>
    <col min="6" max="6" width="21.57421875" style="31" customWidth="1"/>
    <col min="7" max="7" width="20.421875" style="31" customWidth="1"/>
    <col min="8" max="8" width="21.00390625" style="31" customWidth="1"/>
    <col min="9" max="9" width="17.7109375" style="31" customWidth="1"/>
    <col min="10" max="10" width="37.7109375" style="31" customWidth="1"/>
    <col min="11" max="11" width="24.8515625" style="31" customWidth="1"/>
    <col min="12" max="12" width="24.421875" style="31" customWidth="1"/>
    <col min="13" max="13" width="15.57421875" style="31" customWidth="1"/>
  </cols>
  <sheetData>
    <row r="1" spans="1:13" ht="45">
      <c r="A1" s="32" t="s">
        <v>0</v>
      </c>
      <c r="B1" s="32" t="s">
        <v>1</v>
      </c>
      <c r="C1" s="33" t="s">
        <v>2</v>
      </c>
      <c r="D1" s="34" t="s">
        <v>3</v>
      </c>
      <c r="E1" s="34" t="s">
        <v>4</v>
      </c>
      <c r="F1" s="4" t="s">
        <v>5</v>
      </c>
      <c r="G1" s="4" t="s">
        <v>6</v>
      </c>
      <c r="H1" s="4" t="s">
        <v>7</v>
      </c>
      <c r="I1" s="4" t="s">
        <v>8</v>
      </c>
      <c r="J1" s="34" t="s">
        <v>9</v>
      </c>
      <c r="K1" s="34" t="s">
        <v>235</v>
      </c>
      <c r="L1" s="5" t="s">
        <v>234</v>
      </c>
      <c r="M1" s="5" t="s">
        <v>237</v>
      </c>
    </row>
    <row r="2" spans="1:13" ht="15">
      <c r="A2" s="296" t="s">
        <v>20</v>
      </c>
      <c r="B2" s="296"/>
      <c r="C2" s="296"/>
      <c r="D2" s="296"/>
      <c r="E2" s="296"/>
      <c r="F2" s="296"/>
      <c r="G2" s="296"/>
      <c r="H2" s="296"/>
      <c r="I2" s="296"/>
      <c r="J2" s="296"/>
      <c r="K2" s="296"/>
      <c r="L2" s="296"/>
      <c r="M2" s="296"/>
    </row>
    <row r="3" spans="1:13" ht="158.25" customHeight="1">
      <c r="A3" s="311" t="s">
        <v>21</v>
      </c>
      <c r="B3" s="318" t="s">
        <v>398</v>
      </c>
      <c r="C3" s="294" t="s">
        <v>190</v>
      </c>
      <c r="D3" s="300" t="s">
        <v>470</v>
      </c>
      <c r="E3" s="41" t="s">
        <v>172</v>
      </c>
      <c r="F3" s="64">
        <f>210+210+140+14+21+21+4.9+5.6+0.4+1.5+14+20+1</f>
        <v>663.4</v>
      </c>
      <c r="G3" s="35"/>
      <c r="H3" s="35"/>
      <c r="I3" s="35"/>
      <c r="J3" s="28" t="s">
        <v>179</v>
      </c>
      <c r="K3" s="61" t="s">
        <v>432</v>
      </c>
      <c r="L3" s="121">
        <v>42</v>
      </c>
      <c r="M3" s="109">
        <v>55</v>
      </c>
    </row>
    <row r="4" spans="1:13" ht="36" customHeight="1">
      <c r="A4" s="312"/>
      <c r="B4" s="319"/>
      <c r="C4" s="295"/>
      <c r="D4" s="301"/>
      <c r="E4" s="64"/>
      <c r="F4" s="64"/>
      <c r="G4" s="35"/>
      <c r="H4" s="35"/>
      <c r="I4" s="35"/>
      <c r="J4" s="28" t="s">
        <v>180</v>
      </c>
      <c r="K4" s="61" t="s">
        <v>433</v>
      </c>
      <c r="L4" s="122">
        <v>0.7011</v>
      </c>
      <c r="M4" s="123">
        <v>0.76</v>
      </c>
    </row>
    <row r="5" spans="1:13" ht="33.75" customHeight="1">
      <c r="A5" s="312"/>
      <c r="B5" s="319"/>
      <c r="C5" s="295"/>
      <c r="D5" s="301"/>
      <c r="E5" s="64"/>
      <c r="F5" s="64"/>
      <c r="G5" s="35"/>
      <c r="H5" s="35"/>
      <c r="I5" s="35"/>
      <c r="J5" s="28" t="s">
        <v>181</v>
      </c>
      <c r="K5" s="108" t="s">
        <v>434</v>
      </c>
      <c r="L5" s="124">
        <v>12757</v>
      </c>
      <c r="M5" s="125">
        <v>14000</v>
      </c>
    </row>
    <row r="6" spans="1:13" ht="54.75" customHeight="1">
      <c r="A6" s="312"/>
      <c r="B6" s="319"/>
      <c r="C6" s="295"/>
      <c r="D6" s="301"/>
      <c r="E6" s="64"/>
      <c r="F6" s="64"/>
      <c r="G6" s="35"/>
      <c r="H6" s="35"/>
      <c r="I6" s="35"/>
      <c r="J6" s="11" t="s">
        <v>194</v>
      </c>
      <c r="K6" s="11" t="s">
        <v>435</v>
      </c>
      <c r="L6" s="126">
        <v>3887</v>
      </c>
      <c r="M6" s="125">
        <v>4700</v>
      </c>
    </row>
    <row r="7" spans="1:13" s="29" customFormat="1" ht="28.5" customHeight="1">
      <c r="A7" s="313"/>
      <c r="B7" s="319"/>
      <c r="C7" s="295"/>
      <c r="D7" s="301"/>
      <c r="E7" s="35" t="s">
        <v>152</v>
      </c>
      <c r="F7" s="35">
        <v>93</v>
      </c>
      <c r="G7" s="35">
        <v>8.3</v>
      </c>
      <c r="H7" s="35"/>
      <c r="I7" s="35"/>
      <c r="J7" s="28" t="s">
        <v>225</v>
      </c>
      <c r="K7" s="61"/>
      <c r="L7" s="127" t="s">
        <v>15</v>
      </c>
      <c r="M7" s="125"/>
    </row>
    <row r="8" spans="1:13" ht="135.75" customHeight="1">
      <c r="A8" s="28" t="s">
        <v>21</v>
      </c>
      <c r="B8" s="319"/>
      <c r="C8" s="295"/>
      <c r="D8" s="301"/>
      <c r="E8" s="280" t="s">
        <v>172</v>
      </c>
      <c r="F8" s="35">
        <f>500+40+42+21</f>
        <v>603</v>
      </c>
      <c r="G8" s="35"/>
      <c r="H8" s="35"/>
      <c r="I8" s="35"/>
      <c r="J8" s="28" t="s">
        <v>186</v>
      </c>
      <c r="K8" s="61" t="s">
        <v>437</v>
      </c>
      <c r="L8" s="128" t="s">
        <v>436</v>
      </c>
      <c r="M8" s="111" t="s">
        <v>187</v>
      </c>
    </row>
    <row r="9" spans="1:13" ht="105">
      <c r="A9" s="49"/>
      <c r="B9" s="320"/>
      <c r="C9" s="303"/>
      <c r="D9" s="302"/>
      <c r="E9" s="281"/>
      <c r="F9" s="41"/>
      <c r="G9" s="35"/>
      <c r="H9" s="35"/>
      <c r="I9" s="35"/>
      <c r="J9" s="35"/>
      <c r="K9" s="108" t="s">
        <v>438</v>
      </c>
      <c r="L9" s="128" t="s">
        <v>439</v>
      </c>
      <c r="M9" s="111" t="s">
        <v>188</v>
      </c>
    </row>
    <row r="10" spans="1:13" ht="180">
      <c r="A10" s="49" t="s">
        <v>197</v>
      </c>
      <c r="B10" s="42"/>
      <c r="C10" s="294" t="s">
        <v>189</v>
      </c>
      <c r="D10" s="308" t="s">
        <v>191</v>
      </c>
      <c r="E10" s="42" t="s">
        <v>192</v>
      </c>
      <c r="F10" s="35">
        <f>(14*0.03)+30</f>
        <v>30.42</v>
      </c>
      <c r="G10" s="35"/>
      <c r="H10" s="35"/>
      <c r="I10" s="35"/>
      <c r="J10" s="8" t="s">
        <v>193</v>
      </c>
      <c r="K10" s="8" t="s">
        <v>440</v>
      </c>
      <c r="L10" s="107">
        <v>100</v>
      </c>
      <c r="M10" s="107">
        <v>90</v>
      </c>
    </row>
    <row r="11" spans="1:13" ht="45">
      <c r="A11" s="49"/>
      <c r="B11" s="42"/>
      <c r="C11" s="295"/>
      <c r="D11" s="309"/>
      <c r="E11" s="42"/>
      <c r="F11" s="35"/>
      <c r="G11" s="35"/>
      <c r="H11" s="35"/>
      <c r="I11" s="35"/>
      <c r="J11" s="8" t="s">
        <v>441</v>
      </c>
      <c r="K11" s="8" t="s">
        <v>442</v>
      </c>
      <c r="L11" s="107">
        <v>11</v>
      </c>
      <c r="M11" s="107">
        <v>35</v>
      </c>
    </row>
    <row r="12" spans="1:13" ht="30">
      <c r="A12" s="49"/>
      <c r="B12" s="42"/>
      <c r="C12" s="303"/>
      <c r="D12" s="310"/>
      <c r="E12" s="42"/>
      <c r="F12" s="35"/>
      <c r="G12" s="35"/>
      <c r="H12" s="35"/>
      <c r="I12" s="35"/>
      <c r="J12" s="106" t="s">
        <v>56</v>
      </c>
      <c r="K12" s="106" t="s">
        <v>443</v>
      </c>
      <c r="L12" s="107">
        <v>11</v>
      </c>
      <c r="M12" s="107">
        <v>50</v>
      </c>
    </row>
    <row r="13" spans="1:13" ht="105.75" customHeight="1">
      <c r="A13" s="315" t="s">
        <v>173</v>
      </c>
      <c r="B13" s="280"/>
      <c r="C13" s="294" t="s">
        <v>430</v>
      </c>
      <c r="D13" s="305" t="s">
        <v>469</v>
      </c>
      <c r="E13" s="287" t="s">
        <v>138</v>
      </c>
      <c r="F13" s="282"/>
      <c r="G13" s="286" t="s">
        <v>195</v>
      </c>
      <c r="H13" s="27"/>
      <c r="I13" s="282"/>
      <c r="J13" s="17" t="s">
        <v>124</v>
      </c>
      <c r="K13" s="17"/>
      <c r="L13" s="129" t="s">
        <v>125</v>
      </c>
      <c r="M13" s="129" t="s">
        <v>126</v>
      </c>
    </row>
    <row r="14" spans="1:13" ht="43.5" customHeight="1">
      <c r="A14" s="316"/>
      <c r="B14" s="304"/>
      <c r="C14" s="295"/>
      <c r="D14" s="306"/>
      <c r="E14" s="288"/>
      <c r="F14" s="282"/>
      <c r="G14" s="286"/>
      <c r="H14" s="27"/>
      <c r="I14" s="282"/>
      <c r="J14" s="17" t="s">
        <v>127</v>
      </c>
      <c r="K14" s="17" t="s">
        <v>444</v>
      </c>
      <c r="L14" s="111" t="s">
        <v>128</v>
      </c>
      <c r="M14" s="111" t="s">
        <v>129</v>
      </c>
    </row>
    <row r="15" spans="1:13" s="53" customFormat="1" ht="45" customHeight="1">
      <c r="A15" s="317"/>
      <c r="B15" s="281"/>
      <c r="C15" s="303"/>
      <c r="D15" s="307"/>
      <c r="E15" s="55" t="s">
        <v>172</v>
      </c>
      <c r="F15" s="52"/>
      <c r="G15" s="51"/>
      <c r="H15" s="51"/>
      <c r="I15" s="52"/>
      <c r="J15" s="113" t="s">
        <v>224</v>
      </c>
      <c r="K15" s="54" t="s">
        <v>511</v>
      </c>
      <c r="L15" s="127" t="s">
        <v>512</v>
      </c>
      <c r="M15" s="190">
        <v>0.315</v>
      </c>
    </row>
    <row r="16" spans="1:13" ht="45">
      <c r="A16" s="289"/>
      <c r="B16" s="280"/>
      <c r="C16" s="294" t="s">
        <v>431</v>
      </c>
      <c r="D16" s="305" t="s">
        <v>471</v>
      </c>
      <c r="E16" s="35" t="s">
        <v>172</v>
      </c>
      <c r="F16" s="120">
        <v>2</v>
      </c>
      <c r="G16" s="35"/>
      <c r="H16" s="35"/>
      <c r="I16" s="35"/>
      <c r="J16" s="45" t="s">
        <v>209</v>
      </c>
      <c r="K16" s="61"/>
      <c r="L16" s="109" t="s">
        <v>15</v>
      </c>
      <c r="M16" s="109"/>
    </row>
    <row r="17" spans="1:13" ht="44.25" customHeight="1">
      <c r="A17" s="290"/>
      <c r="B17" s="281"/>
      <c r="C17" s="303"/>
      <c r="D17" s="306"/>
      <c r="E17" s="35" t="s">
        <v>152</v>
      </c>
      <c r="F17" s="35"/>
      <c r="G17" s="35"/>
      <c r="H17" s="35"/>
      <c r="I17" s="35"/>
      <c r="J17" s="35"/>
      <c r="K17" s="60"/>
      <c r="L17" s="109"/>
      <c r="M17" s="109"/>
    </row>
    <row r="18" spans="1:13" s="105" customFormat="1" ht="44.25" customHeight="1">
      <c r="A18" s="117"/>
      <c r="B18" s="116"/>
      <c r="C18" s="115"/>
      <c r="D18" s="307"/>
      <c r="E18" s="110" t="s">
        <v>147</v>
      </c>
      <c r="F18" s="110">
        <v>15.5</v>
      </c>
      <c r="G18" s="110"/>
      <c r="H18" s="110"/>
      <c r="I18" s="110"/>
      <c r="J18" s="110"/>
      <c r="K18" s="110"/>
      <c r="L18" s="109"/>
      <c r="M18" s="109"/>
    </row>
    <row r="19" spans="1:13" ht="23.25" customHeight="1">
      <c r="A19" s="289" t="s">
        <v>21</v>
      </c>
      <c r="B19" s="280"/>
      <c r="C19" s="294" t="s">
        <v>182</v>
      </c>
      <c r="D19" s="305" t="s">
        <v>472</v>
      </c>
      <c r="E19" s="35" t="s">
        <v>172</v>
      </c>
      <c r="F19" s="35"/>
      <c r="G19" s="35"/>
      <c r="H19" s="35"/>
      <c r="I19" s="35"/>
      <c r="J19" s="44" t="s">
        <v>207</v>
      </c>
      <c r="K19" s="44"/>
      <c r="L19" s="109" t="s">
        <v>226</v>
      </c>
      <c r="M19" s="109" t="s">
        <v>227</v>
      </c>
    </row>
    <row r="20" spans="1:13" ht="55.5" customHeight="1">
      <c r="A20" s="314"/>
      <c r="B20" s="304"/>
      <c r="C20" s="295"/>
      <c r="D20" s="306"/>
      <c r="E20" s="35" t="s">
        <v>192</v>
      </c>
      <c r="F20" s="8">
        <f>22+7</f>
        <v>29</v>
      </c>
      <c r="G20" s="35"/>
      <c r="H20" s="35"/>
      <c r="I20" s="35"/>
      <c r="J20" s="28" t="s">
        <v>445</v>
      </c>
      <c r="K20" s="61" t="s">
        <v>446</v>
      </c>
      <c r="L20" s="109" t="s">
        <v>175</v>
      </c>
      <c r="M20" s="109"/>
    </row>
    <row r="21" spans="1:13" ht="93.75" customHeight="1">
      <c r="A21" s="314"/>
      <c r="B21" s="304"/>
      <c r="C21" s="295"/>
      <c r="D21" s="306"/>
      <c r="E21" s="35"/>
      <c r="F21" s="35"/>
      <c r="G21" s="35"/>
      <c r="H21" s="35"/>
      <c r="I21" s="35"/>
      <c r="K21" s="44" t="s">
        <v>196</v>
      </c>
      <c r="L21" s="109" t="s">
        <v>174</v>
      </c>
      <c r="M21" s="109"/>
    </row>
    <row r="22" spans="1:13" s="105" customFormat="1" ht="93.75" customHeight="1">
      <c r="A22" s="147"/>
      <c r="B22" s="146"/>
      <c r="C22" s="148"/>
      <c r="D22" s="149"/>
      <c r="E22" s="145" t="s">
        <v>473</v>
      </c>
      <c r="F22" s="145">
        <f>7+5.5+2</f>
        <v>14.5</v>
      </c>
      <c r="G22" s="145"/>
      <c r="H22" s="145"/>
      <c r="I22" s="145"/>
      <c r="J22" s="31"/>
      <c r="K22" s="44"/>
      <c r="L22" s="109"/>
      <c r="M22" s="109"/>
    </row>
    <row r="23" spans="1:13" s="105" customFormat="1" ht="93.75" customHeight="1">
      <c r="A23" s="147"/>
      <c r="B23" s="146"/>
      <c r="C23" s="148"/>
      <c r="D23" s="149"/>
      <c r="E23" s="145" t="s">
        <v>474</v>
      </c>
      <c r="F23" s="145"/>
      <c r="G23" s="145"/>
      <c r="H23" s="145"/>
      <c r="I23" s="145"/>
      <c r="J23" s="31"/>
      <c r="K23" s="44"/>
      <c r="L23" s="109"/>
      <c r="M23" s="109"/>
    </row>
    <row r="24" spans="1:13" ht="28.5" customHeight="1">
      <c r="A24" s="299" t="s">
        <v>176</v>
      </c>
      <c r="B24" s="293"/>
      <c r="C24" s="292" t="s">
        <v>183</v>
      </c>
      <c r="D24" s="291" t="s">
        <v>170</v>
      </c>
      <c r="E24" s="280"/>
      <c r="F24" s="283">
        <f>931.7*0.5</f>
        <v>465.85</v>
      </c>
      <c r="G24" s="283">
        <f>931.7*0.5+140*0.3</f>
        <v>507.85</v>
      </c>
      <c r="H24" s="283"/>
      <c r="I24" s="283">
        <f>1731.9+140*0.7</f>
        <v>1829.9</v>
      </c>
      <c r="J24" s="39" t="s">
        <v>45</v>
      </c>
      <c r="K24" s="39"/>
      <c r="L24" s="130">
        <v>0</v>
      </c>
      <c r="M24" s="130">
        <v>10</v>
      </c>
    </row>
    <row r="25" spans="1:13" ht="45.75" customHeight="1">
      <c r="A25" s="299"/>
      <c r="B25" s="293"/>
      <c r="C25" s="292"/>
      <c r="D25" s="291"/>
      <c r="E25" s="304"/>
      <c r="F25" s="284"/>
      <c r="G25" s="284"/>
      <c r="H25" s="284"/>
      <c r="I25" s="284"/>
      <c r="J25" s="40" t="s">
        <v>177</v>
      </c>
      <c r="K25" s="40"/>
      <c r="L25" s="131" t="s">
        <v>46</v>
      </c>
      <c r="M25" s="131" t="s">
        <v>47</v>
      </c>
    </row>
    <row r="26" spans="1:13" ht="45">
      <c r="A26" s="299"/>
      <c r="B26" s="293"/>
      <c r="C26" s="292"/>
      <c r="D26" s="291"/>
      <c r="E26" s="281"/>
      <c r="F26" s="285"/>
      <c r="G26" s="285"/>
      <c r="H26" s="285"/>
      <c r="I26" s="285"/>
      <c r="J26" s="21" t="s">
        <v>178</v>
      </c>
      <c r="K26" s="21"/>
      <c r="L26" s="119">
        <v>0</v>
      </c>
      <c r="M26" s="132">
        <v>7</v>
      </c>
    </row>
    <row r="27" spans="1:13" ht="45" customHeight="1">
      <c r="A27" s="299"/>
      <c r="B27" s="293"/>
      <c r="C27" s="292"/>
      <c r="D27" s="291"/>
      <c r="E27" s="280"/>
      <c r="F27" s="297">
        <f>45+140+15*(0.75)+75</f>
        <v>271.25</v>
      </c>
      <c r="G27" s="297">
        <f>45+750+60+15*0.85+100+12+2+2</f>
        <v>983.75</v>
      </c>
      <c r="H27" s="297" t="s">
        <v>44</v>
      </c>
      <c r="I27" s="283">
        <f>60+50+200+75+3</f>
        <v>388</v>
      </c>
      <c r="J27" s="36" t="s">
        <v>210</v>
      </c>
      <c r="K27" s="36" t="s">
        <v>451</v>
      </c>
      <c r="L27" s="133">
        <v>34</v>
      </c>
      <c r="M27" s="133">
        <v>5</v>
      </c>
    </row>
    <row r="28" spans="1:13" ht="30">
      <c r="A28" s="299"/>
      <c r="B28" s="293"/>
      <c r="C28" s="292"/>
      <c r="D28" s="291"/>
      <c r="E28" s="281"/>
      <c r="F28" s="298"/>
      <c r="G28" s="298"/>
      <c r="H28" s="298"/>
      <c r="I28" s="285"/>
      <c r="J28" s="47" t="s">
        <v>211</v>
      </c>
      <c r="K28" s="47" t="s">
        <v>450</v>
      </c>
      <c r="L28" s="134">
        <v>217</v>
      </c>
      <c r="M28" s="135">
        <v>0</v>
      </c>
    </row>
    <row r="29" spans="1:13" ht="30">
      <c r="A29" s="299"/>
      <c r="B29" s="293"/>
      <c r="C29" s="292"/>
      <c r="D29" s="291"/>
      <c r="E29" s="35"/>
      <c r="F29" s="48">
        <f>433.5*0.1+22.8*0.56+1.334*0.1</f>
        <v>56.251400000000004</v>
      </c>
      <c r="G29" s="48">
        <f>22.8*0.09+1.334*0.9+25+0.9</f>
        <v>29.1526</v>
      </c>
      <c r="H29" s="48"/>
      <c r="I29" s="48">
        <f>433.5*0.9+22.8*0.35+4.5</f>
        <v>402.63000000000005</v>
      </c>
      <c r="J29" s="37" t="s">
        <v>229</v>
      </c>
      <c r="K29" s="37" t="s">
        <v>449</v>
      </c>
      <c r="L29" s="136">
        <v>11</v>
      </c>
      <c r="M29" s="136">
        <v>15</v>
      </c>
    </row>
    <row r="30" spans="1:13" ht="30">
      <c r="A30" s="299"/>
      <c r="B30" s="293"/>
      <c r="C30" s="292"/>
      <c r="D30" s="291"/>
      <c r="E30" s="46"/>
      <c r="F30" s="48"/>
      <c r="G30" s="48"/>
      <c r="H30" s="48"/>
      <c r="I30" s="48"/>
      <c r="J30" s="37" t="s">
        <v>212</v>
      </c>
      <c r="K30" s="37" t="s">
        <v>448</v>
      </c>
      <c r="L30" s="131">
        <v>67000</v>
      </c>
      <c r="M30" s="131">
        <v>250000</v>
      </c>
    </row>
    <row r="31" spans="1:13" ht="60.75" customHeight="1">
      <c r="A31" s="299"/>
      <c r="B31" s="293"/>
      <c r="C31" s="292"/>
      <c r="D31" s="291"/>
      <c r="E31" s="35"/>
      <c r="F31" s="48">
        <f>73.7*0.1</f>
        <v>7.370000000000001</v>
      </c>
      <c r="G31" s="48">
        <f>73.7*0.1+30.65*0.04+0.35*0.45+4.3+6.4+0.39+0.78</f>
        <v>20.6235</v>
      </c>
      <c r="H31" s="48"/>
      <c r="I31" s="48">
        <f>73.7*0.8+30.65*0.996+3.5*0.55</f>
        <v>91.4124</v>
      </c>
      <c r="J31" s="38" t="s">
        <v>213</v>
      </c>
      <c r="K31" s="38"/>
      <c r="L31" s="137">
        <v>0</v>
      </c>
      <c r="M31" s="137">
        <v>5</v>
      </c>
    </row>
    <row r="32" spans="1:13" ht="61.5" customHeight="1">
      <c r="A32" s="28"/>
      <c r="B32" s="35"/>
      <c r="C32" s="56" t="s">
        <v>184</v>
      </c>
      <c r="D32" s="57" t="s">
        <v>198</v>
      </c>
      <c r="E32" s="35"/>
      <c r="F32" s="35">
        <f>2050+670+2450+1510+40+10</f>
        <v>6730</v>
      </c>
      <c r="G32" s="35"/>
      <c r="H32" s="35"/>
      <c r="I32" s="35"/>
      <c r="J32" s="28" t="s">
        <v>199</v>
      </c>
      <c r="K32" s="108" t="s">
        <v>447</v>
      </c>
      <c r="L32" s="142">
        <v>0.2</v>
      </c>
      <c r="M32" s="109">
        <v>80</v>
      </c>
    </row>
    <row r="33" spans="1:13" ht="60">
      <c r="A33" s="49"/>
      <c r="B33" s="42"/>
      <c r="C33" s="43"/>
      <c r="D33" s="50"/>
      <c r="E33" s="35"/>
      <c r="F33" s="35"/>
      <c r="G33" s="35"/>
      <c r="H33" s="35"/>
      <c r="I33" s="35"/>
      <c r="J33" s="28" t="s">
        <v>200</v>
      </c>
      <c r="K33" s="61" t="s">
        <v>452</v>
      </c>
      <c r="L33" s="121">
        <v>0.5</v>
      </c>
      <c r="M33" s="109">
        <v>0.3</v>
      </c>
    </row>
    <row r="34" spans="1:13" ht="45">
      <c r="A34" s="49"/>
      <c r="B34" s="42"/>
      <c r="C34" s="43"/>
      <c r="D34" s="50"/>
      <c r="E34" s="35"/>
      <c r="F34" s="35"/>
      <c r="G34" s="35"/>
      <c r="H34" s="35"/>
      <c r="I34" s="35"/>
      <c r="J34" s="28" t="s">
        <v>201</v>
      </c>
      <c r="K34" s="61" t="s">
        <v>453</v>
      </c>
      <c r="L34" s="121">
        <v>3</v>
      </c>
      <c r="M34" s="109">
        <v>2.5</v>
      </c>
    </row>
    <row r="35" spans="1:13" ht="90.75" customHeight="1">
      <c r="A35" s="289" t="s">
        <v>38</v>
      </c>
      <c r="B35" s="280"/>
      <c r="C35" s="294" t="s">
        <v>185</v>
      </c>
      <c r="D35" s="305" t="s">
        <v>171</v>
      </c>
      <c r="E35" s="35"/>
      <c r="F35" s="21" t="s">
        <v>39</v>
      </c>
      <c r="G35" s="21" t="s">
        <v>40</v>
      </c>
      <c r="H35" s="21"/>
      <c r="I35" s="21" t="s">
        <v>41</v>
      </c>
      <c r="J35" s="11" t="s">
        <v>228</v>
      </c>
      <c r="K35" s="11" t="s">
        <v>454</v>
      </c>
      <c r="L35" s="138">
        <v>260000</v>
      </c>
      <c r="M35" s="134">
        <v>0</v>
      </c>
    </row>
    <row r="36" spans="1:13" ht="46.5" customHeight="1">
      <c r="A36" s="290"/>
      <c r="B36" s="281"/>
      <c r="C36" s="303"/>
      <c r="D36" s="307"/>
      <c r="E36" s="35"/>
      <c r="F36" s="48"/>
      <c r="G36" s="48"/>
      <c r="H36" s="48"/>
      <c r="I36" s="48"/>
      <c r="J36" s="117" t="s">
        <v>455</v>
      </c>
      <c r="K36" s="38" t="s">
        <v>456</v>
      </c>
      <c r="L36" s="139" t="s">
        <v>42</v>
      </c>
      <c r="M36" s="139" t="s">
        <v>43</v>
      </c>
    </row>
  </sheetData>
  <sheetProtection/>
  <mergeCells count="42">
    <mergeCell ref="A3:A7"/>
    <mergeCell ref="A19:A21"/>
    <mergeCell ref="B16:B17"/>
    <mergeCell ref="A16:A17"/>
    <mergeCell ref="A13:A15"/>
    <mergeCell ref="C3:C9"/>
    <mergeCell ref="B3:B9"/>
    <mergeCell ref="C35:C36"/>
    <mergeCell ref="D10:D12"/>
    <mergeCell ref="D16:D18"/>
    <mergeCell ref="D19:D21"/>
    <mergeCell ref="E27:E28"/>
    <mergeCell ref="D35:D36"/>
    <mergeCell ref="A24:A31"/>
    <mergeCell ref="D3:D9"/>
    <mergeCell ref="B35:B36"/>
    <mergeCell ref="C10:C12"/>
    <mergeCell ref="E24:E26"/>
    <mergeCell ref="C16:C17"/>
    <mergeCell ref="B19:B21"/>
    <mergeCell ref="D13:D15"/>
    <mergeCell ref="B13:B15"/>
    <mergeCell ref="C13:C15"/>
    <mergeCell ref="A35:A36"/>
    <mergeCell ref="D24:D31"/>
    <mergeCell ref="C24:C31"/>
    <mergeCell ref="B24:B31"/>
    <mergeCell ref="C19:C21"/>
    <mergeCell ref="A2:M2"/>
    <mergeCell ref="I27:I28"/>
    <mergeCell ref="H27:H28"/>
    <mergeCell ref="G27:G28"/>
    <mergeCell ref="F27:F28"/>
    <mergeCell ref="E8:E9"/>
    <mergeCell ref="I13:I14"/>
    <mergeCell ref="I24:I26"/>
    <mergeCell ref="H24:H26"/>
    <mergeCell ref="F13:F14"/>
    <mergeCell ref="G13:G14"/>
    <mergeCell ref="E13:E14"/>
    <mergeCell ref="G24:G26"/>
    <mergeCell ref="F24:F26"/>
  </mergeCells>
  <printOptions/>
  <pageMargins left="0.7" right="0.7" top="0.75" bottom="0.75" header="0.3" footer="0.3"/>
  <pageSetup horizontalDpi="300" verticalDpi="300" orientation="landscape" paperSize="9" scale="50" r:id="rId3"/>
  <legacyDrawing r:id="rId2"/>
</worksheet>
</file>

<file path=xl/worksheets/sheet3.xml><?xml version="1.0" encoding="utf-8"?>
<worksheet xmlns="http://schemas.openxmlformats.org/spreadsheetml/2006/main" xmlns:r="http://schemas.openxmlformats.org/officeDocument/2006/relationships">
  <dimension ref="A1:P56"/>
  <sheetViews>
    <sheetView zoomScale="70" zoomScaleNormal="70" zoomScaleSheetLayoutView="90" workbookViewId="0" topLeftCell="A7">
      <selection activeCell="J11" sqref="J11:L16"/>
    </sheetView>
  </sheetViews>
  <sheetFormatPr defaultColWidth="9.140625" defaultRowHeight="15"/>
  <cols>
    <col min="1" max="1" width="62.421875" style="31" customWidth="1"/>
    <col min="2" max="2" width="20.7109375" style="31" customWidth="1"/>
    <col min="3" max="3" width="15.28125" style="31" customWidth="1"/>
    <col min="4" max="4" width="21.140625" style="31" customWidth="1"/>
    <col min="5" max="5" width="22.7109375" style="31" customWidth="1"/>
    <col min="6" max="6" width="22.140625" style="31" customWidth="1"/>
    <col min="7" max="7" width="17.8515625" style="31" customWidth="1"/>
    <col min="8" max="9" width="23.8515625" style="31" customWidth="1"/>
    <col min="10" max="11" width="27.7109375" style="31" customWidth="1"/>
    <col min="12" max="12" width="21.28125" style="31" customWidth="1"/>
    <col min="13" max="13" width="19.57421875" style="31" customWidth="1"/>
    <col min="14" max="15" width="9.140625" style="31" customWidth="1"/>
    <col min="16" max="16" width="18.7109375" style="197" customWidth="1"/>
    <col min="17" max="16384" width="9.140625" style="31" customWidth="1"/>
  </cols>
  <sheetData>
    <row r="1" spans="1:13" ht="45">
      <c r="A1" s="32" t="s">
        <v>0</v>
      </c>
      <c r="B1" s="32" t="s">
        <v>1</v>
      </c>
      <c r="C1" s="33" t="s">
        <v>2</v>
      </c>
      <c r="D1" s="34" t="s">
        <v>3</v>
      </c>
      <c r="E1" s="34" t="s">
        <v>4</v>
      </c>
      <c r="F1" s="4" t="s">
        <v>5</v>
      </c>
      <c r="G1" s="4" t="s">
        <v>6</v>
      </c>
      <c r="H1" s="4" t="s">
        <v>7</v>
      </c>
      <c r="I1" s="4" t="s">
        <v>8</v>
      </c>
      <c r="J1" s="34" t="s">
        <v>9</v>
      </c>
      <c r="K1" s="34" t="s">
        <v>236</v>
      </c>
      <c r="L1" s="5" t="s">
        <v>234</v>
      </c>
      <c r="M1" s="5" t="s">
        <v>237</v>
      </c>
    </row>
    <row r="2" spans="1:13" ht="15">
      <c r="A2" s="296" t="s">
        <v>48</v>
      </c>
      <c r="B2" s="296"/>
      <c r="C2" s="296"/>
      <c r="D2" s="296"/>
      <c r="E2" s="296"/>
      <c r="F2" s="296"/>
      <c r="G2" s="296"/>
      <c r="H2" s="296"/>
      <c r="I2" s="296"/>
      <c r="J2" s="296"/>
      <c r="K2" s="296"/>
      <c r="L2" s="296"/>
      <c r="M2" s="296"/>
    </row>
    <row r="3" spans="1:13" ht="180">
      <c r="A3" s="106" t="s">
        <v>49</v>
      </c>
      <c r="B3" s="10" t="s">
        <v>50</v>
      </c>
      <c r="C3" s="355" t="s">
        <v>51</v>
      </c>
      <c r="D3" s="57" t="s">
        <v>52</v>
      </c>
      <c r="E3" s="17" t="s">
        <v>192</v>
      </c>
      <c r="F3" s="352">
        <v>4.5</v>
      </c>
      <c r="G3" s="352">
        <f>2.8+1+3.5+7+10+5+3+7+8+48</f>
        <v>95.3</v>
      </c>
      <c r="H3" s="106"/>
      <c r="I3" s="106"/>
      <c r="J3" s="106" t="s">
        <v>232</v>
      </c>
      <c r="K3" s="106" t="s">
        <v>238</v>
      </c>
      <c r="L3" s="114" t="s">
        <v>513</v>
      </c>
      <c r="M3" s="114">
        <v>1</v>
      </c>
    </row>
    <row r="4" spans="1:13" ht="60">
      <c r="A4" s="106"/>
      <c r="B4" s="106"/>
      <c r="C4" s="356"/>
      <c r="D4" s="106"/>
      <c r="E4" s="106"/>
      <c r="F4" s="353"/>
      <c r="G4" s="353"/>
      <c r="H4" s="106"/>
      <c r="I4" s="106"/>
      <c r="J4" s="106" t="s">
        <v>53</v>
      </c>
      <c r="K4" s="106"/>
      <c r="L4" s="107" t="s">
        <v>514</v>
      </c>
      <c r="M4" s="114">
        <v>0.17</v>
      </c>
    </row>
    <row r="5" spans="1:13" ht="45">
      <c r="A5" s="106"/>
      <c r="B5" s="106"/>
      <c r="C5" s="357"/>
      <c r="D5" s="106"/>
      <c r="E5" s="106"/>
      <c r="F5" s="354"/>
      <c r="G5" s="354"/>
      <c r="H5" s="106"/>
      <c r="I5" s="106"/>
      <c r="J5" s="106" t="s">
        <v>54</v>
      </c>
      <c r="K5" s="106" t="s">
        <v>239</v>
      </c>
      <c r="L5" s="107">
        <v>2</v>
      </c>
      <c r="M5" s="107">
        <v>10</v>
      </c>
    </row>
    <row r="6" spans="1:13" ht="90">
      <c r="A6" s="106" t="s">
        <v>57</v>
      </c>
      <c r="B6" s="10" t="s">
        <v>50</v>
      </c>
      <c r="C6" s="10" t="s">
        <v>55</v>
      </c>
      <c r="D6" s="10" t="s">
        <v>59</v>
      </c>
      <c r="E6" s="10" t="s">
        <v>245</v>
      </c>
      <c r="F6" s="352">
        <f>5+32.85+1+0.25+850+5635</f>
        <v>6524.1</v>
      </c>
      <c r="G6" s="352"/>
      <c r="H6" s="106"/>
      <c r="I6" s="106"/>
      <c r="J6" s="106" t="s">
        <v>60</v>
      </c>
      <c r="K6" s="106" t="s">
        <v>240</v>
      </c>
      <c r="L6" s="106" t="s">
        <v>241</v>
      </c>
      <c r="M6" s="106" t="s">
        <v>242</v>
      </c>
    </row>
    <row r="7" spans="1:13" ht="15">
      <c r="A7" s="106"/>
      <c r="B7" s="106"/>
      <c r="C7" s="106"/>
      <c r="D7" s="106"/>
      <c r="E7" s="198"/>
      <c r="F7" s="353"/>
      <c r="G7" s="353"/>
      <c r="H7" s="106"/>
      <c r="I7" s="106"/>
      <c r="J7" s="106"/>
      <c r="K7" s="106" t="s">
        <v>515</v>
      </c>
      <c r="L7" s="106" t="s">
        <v>516</v>
      </c>
      <c r="M7" s="106">
        <v>100</v>
      </c>
    </row>
    <row r="8" spans="1:13" ht="30">
      <c r="A8" s="106"/>
      <c r="B8" s="106"/>
      <c r="C8" s="106"/>
      <c r="D8" s="106"/>
      <c r="E8" s="106"/>
      <c r="F8" s="353"/>
      <c r="G8" s="353"/>
      <c r="H8" s="106"/>
      <c r="I8" s="106"/>
      <c r="J8" s="106"/>
      <c r="K8" s="106" t="s">
        <v>243</v>
      </c>
      <c r="L8" s="106" t="s">
        <v>244</v>
      </c>
      <c r="M8" s="106">
        <v>12</v>
      </c>
    </row>
    <row r="9" spans="1:13" ht="90">
      <c r="A9" s="106"/>
      <c r="B9" s="106"/>
      <c r="C9" s="106"/>
      <c r="D9" s="106"/>
      <c r="E9" s="106"/>
      <c r="F9" s="354"/>
      <c r="G9" s="354"/>
      <c r="H9" s="106"/>
      <c r="I9" s="106"/>
      <c r="J9" s="106" t="s">
        <v>517</v>
      </c>
      <c r="K9" s="106"/>
      <c r="L9" s="106" t="s">
        <v>233</v>
      </c>
      <c r="M9" s="106"/>
    </row>
    <row r="10" spans="1:13" ht="60">
      <c r="A10" s="106"/>
      <c r="B10" s="106"/>
      <c r="C10" s="106"/>
      <c r="D10" s="106"/>
      <c r="E10" s="58" t="s">
        <v>246</v>
      </c>
      <c r="F10" s="106">
        <f>2.5+10.35+3.16+0.85+0.55+0.425+55+0.525+3.57+1.7</f>
        <v>78.63000000000001</v>
      </c>
      <c r="G10" s="106">
        <f>3+0.15+0.22+0.17+0.63+0.3</f>
        <v>4.47</v>
      </c>
      <c r="H10" s="106">
        <f>2.5+1.48+1.36+0.33+0.255</f>
        <v>5.925</v>
      </c>
      <c r="I10" s="106" t="s">
        <v>208</v>
      </c>
      <c r="J10" s="17" t="s">
        <v>231</v>
      </c>
      <c r="K10" s="17" t="s">
        <v>248</v>
      </c>
      <c r="L10" s="17" t="s">
        <v>247</v>
      </c>
      <c r="M10" s="106"/>
    </row>
    <row r="11" spans="1:13" ht="75">
      <c r="A11" s="106"/>
      <c r="B11" s="106"/>
      <c r="C11" s="106"/>
      <c r="D11" s="106"/>
      <c r="E11" s="106"/>
      <c r="F11" s="106"/>
      <c r="G11" s="106"/>
      <c r="H11" s="106"/>
      <c r="I11" s="106"/>
      <c r="J11" s="106" t="s">
        <v>230</v>
      </c>
      <c r="K11" s="106" t="s">
        <v>249</v>
      </c>
      <c r="L11" s="106">
        <v>0</v>
      </c>
      <c r="M11" s="106"/>
    </row>
    <row r="12" spans="1:13" ht="150">
      <c r="A12" s="106"/>
      <c r="B12" s="10" t="s">
        <v>50</v>
      </c>
      <c r="C12" s="10" t="s">
        <v>58</v>
      </c>
      <c r="D12" s="59" t="s">
        <v>61</v>
      </c>
      <c r="E12" s="18" t="s">
        <v>192</v>
      </c>
      <c r="F12" s="352">
        <f>100+14+7+5.25+9.8+1.14+9.36+50+600+50+2+30+1+7+1+0.5</f>
        <v>888.05</v>
      </c>
      <c r="G12" s="352">
        <f>175+5.46</f>
        <v>180.46</v>
      </c>
      <c r="H12" s="106"/>
      <c r="I12" s="106"/>
      <c r="J12" s="191" t="s">
        <v>518</v>
      </c>
      <c r="K12" s="191" t="s">
        <v>250</v>
      </c>
      <c r="L12" s="191" t="s">
        <v>519</v>
      </c>
      <c r="M12" s="106"/>
    </row>
    <row r="13" spans="1:13" ht="75">
      <c r="A13" s="106"/>
      <c r="B13" s="106"/>
      <c r="C13" s="106"/>
      <c r="D13" s="106"/>
      <c r="E13" s="106"/>
      <c r="F13" s="353"/>
      <c r="G13" s="353"/>
      <c r="H13" s="106">
        <f>F10+G10+H10+55+0.525</f>
        <v>144.55</v>
      </c>
      <c r="J13" s="106" t="s">
        <v>416</v>
      </c>
      <c r="K13" s="106" t="s">
        <v>252</v>
      </c>
      <c r="L13" s="199" t="s">
        <v>251</v>
      </c>
      <c r="M13" s="106"/>
    </row>
    <row r="14" spans="1:13" ht="30">
      <c r="A14" s="106"/>
      <c r="B14" s="106"/>
      <c r="C14" s="106"/>
      <c r="D14" s="106"/>
      <c r="E14" s="106"/>
      <c r="F14" s="353"/>
      <c r="G14" s="353"/>
      <c r="H14" s="106"/>
      <c r="I14" s="106"/>
      <c r="J14" s="158" t="s">
        <v>202</v>
      </c>
      <c r="K14" s="158" t="s">
        <v>253</v>
      </c>
      <c r="L14" s="17" t="s">
        <v>254</v>
      </c>
      <c r="M14" s="106">
        <v>80</v>
      </c>
    </row>
    <row r="15" spans="1:13" ht="60">
      <c r="A15" s="106"/>
      <c r="B15" s="106"/>
      <c r="C15" s="106"/>
      <c r="D15" s="106"/>
      <c r="E15" s="106"/>
      <c r="F15" s="353"/>
      <c r="G15" s="353"/>
      <c r="H15" s="106"/>
      <c r="I15" s="106"/>
      <c r="J15" s="192" t="s">
        <v>520</v>
      </c>
      <c r="K15" s="106"/>
      <c r="L15" s="198"/>
      <c r="M15" s="106"/>
    </row>
    <row r="16" spans="1:13" ht="60">
      <c r="A16" s="106"/>
      <c r="B16" s="106"/>
      <c r="C16" s="106"/>
      <c r="D16" s="106"/>
      <c r="E16" s="106"/>
      <c r="F16" s="354"/>
      <c r="G16" s="354"/>
      <c r="H16" s="106"/>
      <c r="I16" s="106"/>
      <c r="J16" s="106" t="s">
        <v>203</v>
      </c>
      <c r="K16" s="106" t="s">
        <v>255</v>
      </c>
      <c r="L16" s="106"/>
      <c r="M16" s="106"/>
    </row>
    <row r="17" spans="1:16" ht="45">
      <c r="A17" s="342" t="s">
        <v>521</v>
      </c>
      <c r="B17" s="324" t="s">
        <v>50</v>
      </c>
      <c r="C17" s="327" t="s">
        <v>204</v>
      </c>
      <c r="D17" s="345" t="s">
        <v>19</v>
      </c>
      <c r="E17" s="330" t="s">
        <v>192</v>
      </c>
      <c r="F17" s="193"/>
      <c r="G17" s="193"/>
      <c r="H17" s="106"/>
      <c r="I17" s="106"/>
      <c r="J17" s="106" t="s">
        <v>418</v>
      </c>
      <c r="K17" s="106" t="s">
        <v>265</v>
      </c>
      <c r="L17" s="107" t="s">
        <v>272</v>
      </c>
      <c r="M17" s="107" t="s">
        <v>62</v>
      </c>
      <c r="O17" s="197"/>
      <c r="P17" s="31"/>
    </row>
    <row r="18" spans="1:16" ht="34.5" customHeight="1">
      <c r="A18" s="343"/>
      <c r="B18" s="325"/>
      <c r="C18" s="328"/>
      <c r="D18" s="346"/>
      <c r="E18" s="331"/>
      <c r="F18" s="193"/>
      <c r="G18" s="193"/>
      <c r="H18" s="106"/>
      <c r="I18" s="106"/>
      <c r="J18" s="106" t="s">
        <v>419</v>
      </c>
      <c r="K18" s="106" t="s">
        <v>273</v>
      </c>
      <c r="L18" s="107" t="s">
        <v>274</v>
      </c>
      <c r="M18" s="107" t="s">
        <v>275</v>
      </c>
      <c r="O18" s="197"/>
      <c r="P18" s="31"/>
    </row>
    <row r="19" spans="1:16" ht="45">
      <c r="A19" s="343"/>
      <c r="B19" s="325"/>
      <c r="C19" s="328"/>
      <c r="D19" s="346"/>
      <c r="E19" s="331"/>
      <c r="F19" s="193"/>
      <c r="G19" s="193"/>
      <c r="H19" s="106"/>
      <c r="I19" s="106"/>
      <c r="J19" s="106" t="s">
        <v>420</v>
      </c>
      <c r="K19" s="106" t="s">
        <v>267</v>
      </c>
      <c r="L19" s="107" t="s">
        <v>63</v>
      </c>
      <c r="M19" s="107" t="s">
        <v>266</v>
      </c>
      <c r="O19" s="197"/>
      <c r="P19" s="31"/>
    </row>
    <row r="20" spans="1:16" ht="45">
      <c r="A20" s="343"/>
      <c r="B20" s="325"/>
      <c r="C20" s="328"/>
      <c r="D20" s="346"/>
      <c r="E20" s="331"/>
      <c r="F20" s="193"/>
      <c r="G20" s="193"/>
      <c r="H20" s="106"/>
      <c r="I20" s="106"/>
      <c r="J20" s="348" t="s">
        <v>421</v>
      </c>
      <c r="K20" s="106" t="s">
        <v>268</v>
      </c>
      <c r="L20" s="107" t="s">
        <v>270</v>
      </c>
      <c r="M20" s="107"/>
      <c r="O20" s="197"/>
      <c r="P20" s="31"/>
    </row>
    <row r="21" spans="1:16" ht="30">
      <c r="A21" s="343"/>
      <c r="B21" s="325"/>
      <c r="C21" s="328"/>
      <c r="D21" s="346"/>
      <c r="E21" s="331"/>
      <c r="F21" s="193"/>
      <c r="G21" s="193"/>
      <c r="H21" s="106"/>
      <c r="I21" s="106"/>
      <c r="J21" s="349"/>
      <c r="K21" s="106" t="s">
        <v>269</v>
      </c>
      <c r="L21" s="107" t="s">
        <v>271</v>
      </c>
      <c r="M21" s="107" t="s">
        <v>64</v>
      </c>
      <c r="O21" s="197"/>
      <c r="P21" s="31"/>
    </row>
    <row r="22" spans="1:16" ht="45">
      <c r="A22" s="343"/>
      <c r="B22" s="325"/>
      <c r="C22" s="328"/>
      <c r="D22" s="346"/>
      <c r="E22" s="331"/>
      <c r="F22" s="193"/>
      <c r="G22" s="193"/>
      <c r="H22" s="106"/>
      <c r="I22" s="106"/>
      <c r="J22" s="19" t="s">
        <v>422</v>
      </c>
      <c r="K22" s="19" t="s">
        <v>277</v>
      </c>
      <c r="L22" s="107" t="s">
        <v>279</v>
      </c>
      <c r="M22" s="107" t="s">
        <v>276</v>
      </c>
      <c r="O22" s="197"/>
      <c r="P22" s="31"/>
    </row>
    <row r="23" spans="1:16" ht="45">
      <c r="A23" s="343"/>
      <c r="B23" s="325"/>
      <c r="C23" s="328"/>
      <c r="D23" s="346"/>
      <c r="E23" s="331"/>
      <c r="F23" s="193"/>
      <c r="G23" s="193"/>
      <c r="H23" s="106"/>
      <c r="I23" s="106"/>
      <c r="J23" s="106" t="s">
        <v>423</v>
      </c>
      <c r="K23" s="106" t="s">
        <v>278</v>
      </c>
      <c r="L23" s="107" t="s">
        <v>280</v>
      </c>
      <c r="M23" s="107" t="s">
        <v>65</v>
      </c>
      <c r="O23" s="197"/>
      <c r="P23" s="31"/>
    </row>
    <row r="24" spans="1:16" ht="30">
      <c r="A24" s="343"/>
      <c r="B24" s="325"/>
      <c r="C24" s="328"/>
      <c r="D24" s="346"/>
      <c r="E24" s="331"/>
      <c r="F24" s="193"/>
      <c r="G24" s="193"/>
      <c r="H24" s="106"/>
      <c r="I24" s="106"/>
      <c r="J24" s="106" t="s">
        <v>424</v>
      </c>
      <c r="K24" s="106" t="s">
        <v>281</v>
      </c>
      <c r="L24" s="140" t="s">
        <v>283</v>
      </c>
      <c r="M24" s="107" t="s">
        <v>282</v>
      </c>
      <c r="O24" s="197"/>
      <c r="P24" s="31"/>
    </row>
    <row r="25" spans="1:16" ht="150">
      <c r="A25" s="343"/>
      <c r="B25" s="325"/>
      <c r="C25" s="328"/>
      <c r="D25" s="346"/>
      <c r="E25" s="331"/>
      <c r="F25" s="106"/>
      <c r="G25" s="106"/>
      <c r="H25" s="106"/>
      <c r="I25" s="106"/>
      <c r="J25" s="350" t="s">
        <v>457</v>
      </c>
      <c r="K25" s="106" t="s">
        <v>522</v>
      </c>
      <c r="L25" s="107" t="s">
        <v>523</v>
      </c>
      <c r="M25" s="107"/>
      <c r="O25" s="197"/>
      <c r="P25" s="31"/>
    </row>
    <row r="26" spans="1:16" ht="15">
      <c r="A26" s="343"/>
      <c r="B26" s="325"/>
      <c r="C26" s="328"/>
      <c r="D26" s="346"/>
      <c r="E26" s="331"/>
      <c r="F26" s="106"/>
      <c r="G26" s="106"/>
      <c r="H26" s="106"/>
      <c r="I26" s="106"/>
      <c r="J26" s="351"/>
      <c r="K26" s="106" t="s">
        <v>410</v>
      </c>
      <c r="L26" s="107" t="s">
        <v>524</v>
      </c>
      <c r="M26" s="107"/>
      <c r="N26" s="197"/>
      <c r="P26" s="31"/>
    </row>
    <row r="27" spans="1:16" ht="30">
      <c r="A27" s="343"/>
      <c r="B27" s="325"/>
      <c r="C27" s="328"/>
      <c r="D27" s="346"/>
      <c r="E27" s="331"/>
      <c r="F27" s="106"/>
      <c r="G27" s="106"/>
      <c r="H27" s="106"/>
      <c r="I27" s="106"/>
      <c r="J27" s="194" t="s">
        <v>458</v>
      </c>
      <c r="K27" s="106" t="s">
        <v>409</v>
      </c>
      <c r="L27" s="140" t="s">
        <v>23</v>
      </c>
      <c r="M27" s="140" t="s">
        <v>24</v>
      </c>
      <c r="N27" s="197"/>
      <c r="P27" s="31"/>
    </row>
    <row r="28" spans="1:16" ht="30">
      <c r="A28" s="343"/>
      <c r="B28" s="325"/>
      <c r="C28" s="328"/>
      <c r="D28" s="346"/>
      <c r="E28" s="331"/>
      <c r="F28" s="106"/>
      <c r="G28" s="106"/>
      <c r="H28" s="106"/>
      <c r="I28" s="106"/>
      <c r="J28" s="194" t="s">
        <v>459</v>
      </c>
      <c r="K28" s="106" t="s">
        <v>408</v>
      </c>
      <c r="L28" s="140">
        <v>40</v>
      </c>
      <c r="M28" s="140">
        <v>46</v>
      </c>
      <c r="N28" s="197"/>
      <c r="P28" s="31"/>
    </row>
    <row r="29" spans="1:16" ht="60">
      <c r="A29" s="344"/>
      <c r="B29" s="326"/>
      <c r="C29" s="329"/>
      <c r="D29" s="347"/>
      <c r="E29" s="332"/>
      <c r="F29" s="106"/>
      <c r="G29" s="106"/>
      <c r="H29" s="106"/>
      <c r="I29" s="106"/>
      <c r="J29" s="194" t="s">
        <v>460</v>
      </c>
      <c r="K29" s="106" t="s">
        <v>405</v>
      </c>
      <c r="L29" s="107" t="s">
        <v>75</v>
      </c>
      <c r="M29" s="107"/>
      <c r="N29" s="197"/>
      <c r="P29" s="31"/>
    </row>
    <row r="30" spans="1:16" ht="45">
      <c r="A30" s="321" t="s">
        <v>525</v>
      </c>
      <c r="B30" s="324" t="s">
        <v>50</v>
      </c>
      <c r="C30" s="327" t="s">
        <v>22</v>
      </c>
      <c r="D30" s="330" t="s">
        <v>25</v>
      </c>
      <c r="E30" s="333" t="s">
        <v>192</v>
      </c>
      <c r="F30" s="193"/>
      <c r="G30" s="193"/>
      <c r="H30" s="106"/>
      <c r="I30" s="106"/>
      <c r="J30" s="20" t="s">
        <v>425</v>
      </c>
      <c r="K30" s="20" t="s">
        <v>399</v>
      </c>
      <c r="L30" s="118" t="s">
        <v>76</v>
      </c>
      <c r="M30" s="195">
        <v>35000</v>
      </c>
      <c r="P30" s="31"/>
    </row>
    <row r="31" spans="1:16" ht="45">
      <c r="A31" s="322"/>
      <c r="B31" s="325"/>
      <c r="C31" s="328"/>
      <c r="D31" s="331"/>
      <c r="E31" s="334"/>
      <c r="F31" s="193"/>
      <c r="G31" s="193"/>
      <c r="H31" s="106"/>
      <c r="I31" s="106"/>
      <c r="J31" s="106" t="s">
        <v>426</v>
      </c>
      <c r="K31" s="106" t="s">
        <v>404</v>
      </c>
      <c r="L31" s="200"/>
      <c r="M31" s="114"/>
      <c r="P31" s="31"/>
    </row>
    <row r="32" spans="1:16" ht="30">
      <c r="A32" s="322"/>
      <c r="B32" s="325"/>
      <c r="C32" s="328"/>
      <c r="D32" s="331"/>
      <c r="E32" s="334"/>
      <c r="F32" s="193"/>
      <c r="G32" s="193"/>
      <c r="H32" s="106"/>
      <c r="I32" s="106"/>
      <c r="J32" s="106" t="s">
        <v>427</v>
      </c>
      <c r="K32" s="106" t="s">
        <v>401</v>
      </c>
      <c r="L32" s="114" t="s">
        <v>403</v>
      </c>
      <c r="M32" s="114" t="s">
        <v>402</v>
      </c>
      <c r="P32" s="31"/>
    </row>
    <row r="33" spans="1:16" ht="30">
      <c r="A33" s="322"/>
      <c r="B33" s="325"/>
      <c r="C33" s="328"/>
      <c r="D33" s="331"/>
      <c r="E33" s="334"/>
      <c r="F33" s="193"/>
      <c r="G33" s="193"/>
      <c r="H33" s="106"/>
      <c r="I33" s="106"/>
      <c r="J33" s="106" t="s">
        <v>428</v>
      </c>
      <c r="K33" s="106" t="s">
        <v>284</v>
      </c>
      <c r="L33" s="114" t="s">
        <v>285</v>
      </c>
      <c r="M33" s="114" t="s">
        <v>66</v>
      </c>
      <c r="P33" s="31"/>
    </row>
    <row r="34" spans="1:16" ht="45">
      <c r="A34" s="322"/>
      <c r="B34" s="325"/>
      <c r="C34" s="328"/>
      <c r="D34" s="331"/>
      <c r="E34" s="334"/>
      <c r="F34" s="159"/>
      <c r="G34" s="159"/>
      <c r="H34" s="106"/>
      <c r="I34" s="106"/>
      <c r="J34" s="106" t="s">
        <v>429</v>
      </c>
      <c r="K34" s="106" t="s">
        <v>399</v>
      </c>
      <c r="L34" s="114" t="s">
        <v>400</v>
      </c>
      <c r="M34" s="114"/>
      <c r="P34" s="31"/>
    </row>
    <row r="35" spans="1:13" ht="60">
      <c r="A35" s="322"/>
      <c r="B35" s="325"/>
      <c r="C35" s="328"/>
      <c r="D35" s="331"/>
      <c r="E35" s="334"/>
      <c r="F35" s="159"/>
      <c r="G35" s="159"/>
      <c r="H35" s="106"/>
      <c r="I35" s="106"/>
      <c r="J35" s="194" t="s">
        <v>461</v>
      </c>
      <c r="K35" s="106" t="s">
        <v>406</v>
      </c>
      <c r="L35" s="107" t="s">
        <v>26</v>
      </c>
      <c r="M35" s="107" t="s">
        <v>27</v>
      </c>
    </row>
    <row r="36" spans="1:13" ht="60">
      <c r="A36" s="322"/>
      <c r="B36" s="325"/>
      <c r="C36" s="328"/>
      <c r="D36" s="331"/>
      <c r="E36" s="334"/>
      <c r="F36" s="159"/>
      <c r="G36" s="159"/>
      <c r="H36" s="106"/>
      <c r="I36" s="106"/>
      <c r="J36" s="196" t="s">
        <v>462</v>
      </c>
      <c r="K36" s="11" t="s">
        <v>414</v>
      </c>
      <c r="L36" s="141" t="s">
        <v>28</v>
      </c>
      <c r="M36" s="141" t="s">
        <v>29</v>
      </c>
    </row>
    <row r="37" spans="1:13" ht="60">
      <c r="A37" s="322"/>
      <c r="B37" s="325"/>
      <c r="C37" s="328"/>
      <c r="D37" s="331"/>
      <c r="E37" s="334"/>
      <c r="F37" s="159"/>
      <c r="G37" s="159"/>
      <c r="H37" s="106"/>
      <c r="I37" s="106"/>
      <c r="J37" s="194" t="s">
        <v>463</v>
      </c>
      <c r="K37" s="106" t="s">
        <v>415</v>
      </c>
      <c r="L37" s="107">
        <v>1</v>
      </c>
      <c r="M37" s="107">
        <v>5</v>
      </c>
    </row>
    <row r="38" spans="1:13" ht="45">
      <c r="A38" s="323"/>
      <c r="B38" s="326"/>
      <c r="C38" s="329"/>
      <c r="D38" s="332"/>
      <c r="E38" s="335"/>
      <c r="F38" s="159"/>
      <c r="G38" s="159"/>
      <c r="H38" s="106"/>
      <c r="I38" s="106"/>
      <c r="J38" s="194" t="s">
        <v>464</v>
      </c>
      <c r="K38" s="106" t="s">
        <v>413</v>
      </c>
      <c r="L38" s="107" t="s">
        <v>30</v>
      </c>
      <c r="M38" s="107" t="s">
        <v>31</v>
      </c>
    </row>
    <row r="39" spans="1:13" ht="30">
      <c r="A39" s="336" t="s">
        <v>541</v>
      </c>
      <c r="B39" s="324" t="s">
        <v>50</v>
      </c>
      <c r="C39" s="327" t="s">
        <v>526</v>
      </c>
      <c r="D39" s="338" t="s">
        <v>67</v>
      </c>
      <c r="E39" s="340" t="s">
        <v>192</v>
      </c>
      <c r="F39" s="159"/>
      <c r="G39" s="159"/>
      <c r="H39" s="106"/>
      <c r="I39" s="106"/>
      <c r="J39" s="106" t="s">
        <v>417</v>
      </c>
      <c r="K39" s="106" t="s">
        <v>399</v>
      </c>
      <c r="L39" s="107">
        <v>332</v>
      </c>
      <c r="M39" s="107"/>
    </row>
    <row r="40" spans="1:13" ht="30">
      <c r="A40" s="337"/>
      <c r="B40" s="325"/>
      <c r="C40" s="328"/>
      <c r="D40" s="339"/>
      <c r="E40" s="341"/>
      <c r="F40" s="159"/>
      <c r="G40" s="159"/>
      <c r="H40" s="106"/>
      <c r="I40" s="106"/>
      <c r="J40" s="194" t="s">
        <v>465</v>
      </c>
      <c r="K40" s="106" t="s">
        <v>407</v>
      </c>
      <c r="L40" s="107">
        <v>0</v>
      </c>
      <c r="M40" s="114">
        <v>0.1</v>
      </c>
    </row>
    <row r="41" spans="1:13" ht="45">
      <c r="A41" s="337"/>
      <c r="B41" s="325"/>
      <c r="C41" s="328"/>
      <c r="D41" s="339"/>
      <c r="E41" s="341"/>
      <c r="F41" s="159"/>
      <c r="G41" s="159"/>
      <c r="H41" s="106"/>
      <c r="I41" s="106"/>
      <c r="J41" s="194" t="s">
        <v>468</v>
      </c>
      <c r="K41" s="106" t="s">
        <v>412</v>
      </c>
      <c r="L41" s="107" t="s">
        <v>36</v>
      </c>
      <c r="M41" s="107" t="s">
        <v>37</v>
      </c>
    </row>
    <row r="42" spans="1:13" ht="30">
      <c r="A42" s="337"/>
      <c r="B42" s="325"/>
      <c r="C42" s="328"/>
      <c r="D42" s="339"/>
      <c r="E42" s="341"/>
      <c r="F42" s="159"/>
      <c r="G42" s="159"/>
      <c r="H42" s="106"/>
      <c r="I42" s="106"/>
      <c r="J42" s="194" t="s">
        <v>467</v>
      </c>
      <c r="K42" s="106" t="s">
        <v>411</v>
      </c>
      <c r="L42" s="107" t="s">
        <v>34</v>
      </c>
      <c r="M42" s="107" t="s">
        <v>35</v>
      </c>
    </row>
    <row r="43" spans="1:14" ht="45">
      <c r="A43" s="337"/>
      <c r="B43" s="325"/>
      <c r="C43" s="328"/>
      <c r="D43" s="339"/>
      <c r="E43" s="341"/>
      <c r="F43" s="106"/>
      <c r="G43" s="106"/>
      <c r="H43" s="106"/>
      <c r="I43" s="106"/>
      <c r="J43" s="194" t="s">
        <v>466</v>
      </c>
      <c r="K43" s="106" t="s">
        <v>411</v>
      </c>
      <c r="L43" s="107" t="s">
        <v>32</v>
      </c>
      <c r="M43" s="107" t="s">
        <v>33</v>
      </c>
      <c r="N43" s="197"/>
    </row>
    <row r="44" spans="1:14" ht="75">
      <c r="A44" s="15"/>
      <c r="B44" s="12"/>
      <c r="C44" s="13" t="s">
        <v>206</v>
      </c>
      <c r="D44" s="112" t="s">
        <v>205</v>
      </c>
      <c r="E44" s="112" t="s">
        <v>258</v>
      </c>
      <c r="F44" s="12">
        <f>985+490+85</f>
        <v>1560</v>
      </c>
      <c r="G44" s="14"/>
      <c r="H44" s="14"/>
      <c r="I44" s="14"/>
      <c r="J44" s="21" t="s">
        <v>214</v>
      </c>
      <c r="K44" s="21" t="s">
        <v>256</v>
      </c>
      <c r="L44" s="30" t="s">
        <v>527</v>
      </c>
      <c r="M44" s="16" t="s">
        <v>215</v>
      </c>
      <c r="N44" s="197"/>
    </row>
    <row r="45" spans="1:14" ht="60">
      <c r="A45" s="15"/>
      <c r="B45" s="12"/>
      <c r="C45" s="13"/>
      <c r="D45" s="12"/>
      <c r="E45" s="112" t="s">
        <v>259</v>
      </c>
      <c r="F45" s="12">
        <v>140</v>
      </c>
      <c r="G45" s="14"/>
      <c r="H45" s="14"/>
      <c r="I45" s="14"/>
      <c r="J45" s="21"/>
      <c r="K45" s="21" t="s">
        <v>528</v>
      </c>
      <c r="L45" s="201" t="s">
        <v>529</v>
      </c>
      <c r="M45" s="14">
        <v>98</v>
      </c>
      <c r="N45" s="197"/>
    </row>
    <row r="46" spans="1:14" ht="75">
      <c r="A46" s="15"/>
      <c r="B46" s="12"/>
      <c r="C46" s="13"/>
      <c r="D46" s="12"/>
      <c r="E46" s="12"/>
      <c r="F46" s="12"/>
      <c r="G46" s="14"/>
      <c r="H46" s="14"/>
      <c r="I46" s="14"/>
      <c r="J46" s="21" t="s">
        <v>216</v>
      </c>
      <c r="K46" s="21" t="s">
        <v>530</v>
      </c>
      <c r="L46" s="30" t="s">
        <v>531</v>
      </c>
      <c r="M46" s="16" t="s">
        <v>217</v>
      </c>
      <c r="N46" s="197"/>
    </row>
    <row r="47" spans="1:13" ht="45">
      <c r="A47" s="15"/>
      <c r="B47" s="12"/>
      <c r="C47" s="13"/>
      <c r="D47" s="12"/>
      <c r="E47" s="12"/>
      <c r="F47" s="12"/>
      <c r="G47" s="14"/>
      <c r="H47" s="14"/>
      <c r="I47" s="14"/>
      <c r="J47" s="21"/>
      <c r="K47" s="21" t="s">
        <v>257</v>
      </c>
      <c r="L47" s="202">
        <v>0</v>
      </c>
      <c r="M47" s="16">
        <v>95</v>
      </c>
    </row>
    <row r="48" spans="1:13" ht="60">
      <c r="A48" s="15"/>
      <c r="B48" s="12"/>
      <c r="C48" s="13"/>
      <c r="D48" s="12"/>
      <c r="E48" s="198"/>
      <c r="F48" s="198"/>
      <c r="G48" s="14"/>
      <c r="H48" s="14"/>
      <c r="I48" s="14"/>
      <c r="J48" s="15" t="s">
        <v>218</v>
      </c>
      <c r="K48" s="15" t="s">
        <v>260</v>
      </c>
      <c r="L48" s="201" t="s">
        <v>532</v>
      </c>
      <c r="M48" s="14">
        <v>2486</v>
      </c>
    </row>
    <row r="49" spans="1:13" ht="30">
      <c r="A49" s="15"/>
      <c r="B49" s="12"/>
      <c r="C49" s="13"/>
      <c r="D49" s="12"/>
      <c r="E49" s="12"/>
      <c r="G49" s="14"/>
      <c r="H49" s="14"/>
      <c r="I49" s="14"/>
      <c r="J49" s="15" t="s">
        <v>219</v>
      </c>
      <c r="K49" s="15" t="s">
        <v>261</v>
      </c>
      <c r="L49" s="203" t="s">
        <v>533</v>
      </c>
      <c r="M49" s="198">
        <v>461</v>
      </c>
    </row>
    <row r="50" spans="1:13" ht="15">
      <c r="A50" s="15"/>
      <c r="B50" s="12"/>
      <c r="C50" s="13"/>
      <c r="D50" s="12"/>
      <c r="E50" s="12"/>
      <c r="F50" s="12">
        <v>258</v>
      </c>
      <c r="G50" s="14"/>
      <c r="H50" s="14"/>
      <c r="I50" s="14"/>
      <c r="J50" s="15"/>
      <c r="K50" s="15"/>
      <c r="L50" s="203"/>
      <c r="M50" s="198"/>
    </row>
    <row r="51" spans="1:13" ht="30">
      <c r="A51" s="15"/>
      <c r="B51" s="12"/>
      <c r="C51" s="13"/>
      <c r="D51" s="12"/>
      <c r="E51" s="12" t="s">
        <v>264</v>
      </c>
      <c r="F51" s="12">
        <f>1600+2230+1320</f>
        <v>5150</v>
      </c>
      <c r="G51" s="14"/>
      <c r="H51" s="14"/>
      <c r="I51" s="14"/>
      <c r="J51" s="15" t="s">
        <v>221</v>
      </c>
      <c r="K51" s="15" t="s">
        <v>534</v>
      </c>
      <c r="L51" s="201" t="s">
        <v>535</v>
      </c>
      <c r="M51" s="204" t="s">
        <v>220</v>
      </c>
    </row>
    <row r="52" spans="1:13" ht="30">
      <c r="A52" s="15"/>
      <c r="B52" s="12"/>
      <c r="C52" s="13"/>
      <c r="D52" s="12"/>
      <c r="E52" s="12"/>
      <c r="F52" s="12"/>
      <c r="G52" s="14"/>
      <c r="H52" s="14"/>
      <c r="I52" s="14"/>
      <c r="J52" s="15" t="s">
        <v>222</v>
      </c>
      <c r="K52" s="15" t="s">
        <v>536</v>
      </c>
      <c r="L52" s="30" t="s">
        <v>537</v>
      </c>
      <c r="M52" s="204" t="s">
        <v>223</v>
      </c>
    </row>
    <row r="53" spans="1:13" ht="30">
      <c r="A53" s="15"/>
      <c r="B53" s="12"/>
      <c r="C53" s="13"/>
      <c r="D53" s="12"/>
      <c r="E53" s="12"/>
      <c r="F53" s="12"/>
      <c r="G53" s="14"/>
      <c r="H53" s="14"/>
      <c r="I53" s="14"/>
      <c r="J53" s="15" t="s">
        <v>538</v>
      </c>
      <c r="K53" s="15" t="s">
        <v>262</v>
      </c>
      <c r="L53" s="205" t="s">
        <v>539</v>
      </c>
      <c r="M53" s="206">
        <v>8487</v>
      </c>
    </row>
    <row r="54" spans="1:13" ht="30">
      <c r="A54" s="15"/>
      <c r="B54" s="12"/>
      <c r="C54" s="13"/>
      <c r="D54" s="12"/>
      <c r="E54" s="12"/>
      <c r="F54" s="12"/>
      <c r="G54" s="14"/>
      <c r="H54" s="14"/>
      <c r="I54" s="14"/>
      <c r="J54" s="15"/>
      <c r="K54" s="15" t="s">
        <v>263</v>
      </c>
      <c r="L54" s="15" t="s">
        <v>540</v>
      </c>
      <c r="M54" s="206">
        <v>13</v>
      </c>
    </row>
    <row r="55" spans="1:13" ht="15">
      <c r="A55" s="15"/>
      <c r="B55" s="12"/>
      <c r="C55" s="13"/>
      <c r="D55" s="12"/>
      <c r="E55" s="12"/>
      <c r="F55" s="12"/>
      <c r="G55" s="14"/>
      <c r="H55" s="14"/>
      <c r="I55" s="14"/>
      <c r="J55" s="15"/>
      <c r="K55" s="15"/>
      <c r="L55" s="206"/>
      <c r="M55" s="206"/>
    </row>
    <row r="56" spans="1:13" ht="15">
      <c r="A56" s="15"/>
      <c r="B56" s="12"/>
      <c r="C56" s="13"/>
      <c r="D56" s="12"/>
      <c r="E56" s="12"/>
      <c r="F56" s="12"/>
      <c r="G56" s="14"/>
      <c r="H56" s="14"/>
      <c r="I56" s="14"/>
      <c r="J56" s="15"/>
      <c r="K56" s="15"/>
      <c r="L56" s="206"/>
      <c r="M56" s="206"/>
    </row>
  </sheetData>
  <sheetProtection/>
  <mergeCells count="25">
    <mergeCell ref="F12:F16"/>
    <mergeCell ref="G12:G16"/>
    <mergeCell ref="A2:M2"/>
    <mergeCell ref="F3:F5"/>
    <mergeCell ref="G3:G5"/>
    <mergeCell ref="C3:C5"/>
    <mergeCell ref="F6:F9"/>
    <mergeCell ref="G6:G9"/>
    <mergeCell ref="A17:A29"/>
    <mergeCell ref="B17:B29"/>
    <mergeCell ref="C17:C29"/>
    <mergeCell ref="D17:D29"/>
    <mergeCell ref="E17:E29"/>
    <mergeCell ref="J20:J21"/>
    <mergeCell ref="J25:J26"/>
    <mergeCell ref="A30:A38"/>
    <mergeCell ref="B30:B38"/>
    <mergeCell ref="C30:C38"/>
    <mergeCell ref="D30:D38"/>
    <mergeCell ref="E30:E38"/>
    <mergeCell ref="A39:A43"/>
    <mergeCell ref="B39:B43"/>
    <mergeCell ref="C39:C43"/>
    <mergeCell ref="D39:D43"/>
    <mergeCell ref="E39:E43"/>
  </mergeCells>
  <printOptions/>
  <pageMargins left="0.7" right="0.7" top="0.75" bottom="0.75" header="0.3" footer="0.3"/>
  <pageSetup horizontalDpi="600" verticalDpi="600" orientation="landscape" paperSize="9" scale="29" r:id="rId3"/>
  <legacyDrawing r:id="rId2"/>
</worksheet>
</file>

<file path=xl/worksheets/sheet4.xml><?xml version="1.0" encoding="utf-8"?>
<worksheet xmlns="http://schemas.openxmlformats.org/spreadsheetml/2006/main" xmlns:r="http://schemas.openxmlformats.org/officeDocument/2006/relationships">
  <dimension ref="A1:M58"/>
  <sheetViews>
    <sheetView zoomScalePageLayoutView="0" workbookViewId="0" topLeftCell="A55">
      <selection activeCell="B62" sqref="B62"/>
    </sheetView>
  </sheetViews>
  <sheetFormatPr defaultColWidth="9.140625" defaultRowHeight="15"/>
  <cols>
    <col min="1" max="1" width="24.140625" style="105" customWidth="1"/>
    <col min="2" max="2" width="24.28125" style="105" customWidth="1"/>
    <col min="3" max="3" width="7.8515625" style="218" customWidth="1"/>
    <col min="4" max="4" width="28.7109375" style="105" customWidth="1"/>
    <col min="5" max="5" width="17.57421875" style="105" customWidth="1"/>
    <col min="6" max="6" width="20.00390625" style="105" customWidth="1"/>
    <col min="7" max="7" width="24.7109375" style="105" customWidth="1"/>
    <col min="8" max="8" width="20.421875" style="105" customWidth="1"/>
    <col min="9" max="9" width="16.57421875" style="105" customWidth="1"/>
    <col min="10" max="10" width="17.28125" style="105" customWidth="1"/>
    <col min="11" max="11" width="29.57421875" style="105" customWidth="1"/>
    <col min="12" max="12" width="23.00390625" style="105" customWidth="1"/>
    <col min="13" max="13" width="19.7109375" style="105" customWidth="1"/>
    <col min="14" max="16384" width="9.140625" style="105" customWidth="1"/>
  </cols>
  <sheetData>
    <row r="1" spans="4:11" ht="30">
      <c r="D1" s="219"/>
      <c r="E1" s="219"/>
      <c r="F1" s="220" t="s">
        <v>542</v>
      </c>
      <c r="G1" s="220" t="s">
        <v>542</v>
      </c>
      <c r="H1" s="220" t="s">
        <v>542</v>
      </c>
      <c r="I1" s="220" t="s">
        <v>543</v>
      </c>
      <c r="J1" s="219"/>
      <c r="K1" s="219"/>
    </row>
    <row r="2" spans="1:13" ht="45">
      <c r="A2" s="1" t="s">
        <v>0</v>
      </c>
      <c r="B2" s="1" t="s">
        <v>1</v>
      </c>
      <c r="C2" s="2" t="s">
        <v>2</v>
      </c>
      <c r="D2" s="3" t="s">
        <v>3</v>
      </c>
      <c r="E2" s="3" t="s">
        <v>4</v>
      </c>
      <c r="F2" s="4" t="s">
        <v>5</v>
      </c>
      <c r="G2" s="4" t="s">
        <v>6</v>
      </c>
      <c r="H2" s="4" t="s">
        <v>7</v>
      </c>
      <c r="I2" s="4" t="s">
        <v>8</v>
      </c>
      <c r="J2" s="3" t="s">
        <v>9</v>
      </c>
      <c r="K2" s="3" t="s">
        <v>236</v>
      </c>
      <c r="L2" s="5" t="s">
        <v>234</v>
      </c>
      <c r="M2" s="5" t="s">
        <v>237</v>
      </c>
    </row>
    <row r="3" spans="1:13" ht="15">
      <c r="A3" s="358" t="s">
        <v>68</v>
      </c>
      <c r="B3" s="358"/>
      <c r="C3" s="358"/>
      <c r="D3" s="358"/>
      <c r="E3" s="358"/>
      <c r="F3" s="358"/>
      <c r="G3" s="358"/>
      <c r="H3" s="358"/>
      <c r="I3" s="358"/>
      <c r="J3" s="358"/>
      <c r="K3" s="358"/>
      <c r="L3" s="358"/>
      <c r="M3" s="358"/>
    </row>
    <row r="4" spans="1:13" s="223" customFormat="1" ht="60">
      <c r="A4" s="236" t="s">
        <v>87</v>
      </c>
      <c r="B4" s="221" t="s">
        <v>70</v>
      </c>
      <c r="C4" s="232" t="s">
        <v>636</v>
      </c>
      <c r="D4" s="23" t="s">
        <v>70</v>
      </c>
      <c r="E4" s="221"/>
      <c r="F4" s="221">
        <v>203.5</v>
      </c>
      <c r="G4" s="221">
        <v>140</v>
      </c>
      <c r="H4" s="221"/>
      <c r="I4" s="221"/>
      <c r="J4" s="221"/>
      <c r="K4" s="6" t="s">
        <v>565</v>
      </c>
      <c r="L4" s="6" t="s">
        <v>566</v>
      </c>
      <c r="M4" s="222">
        <v>0.32</v>
      </c>
    </row>
    <row r="5" spans="1:13" s="223" customFormat="1" ht="30">
      <c r="A5" s="236"/>
      <c r="B5" s="221"/>
      <c r="C5" s="232"/>
      <c r="D5" s="23"/>
      <c r="E5" s="221"/>
      <c r="F5" s="221"/>
      <c r="G5" s="221"/>
      <c r="H5" s="221"/>
      <c r="I5" s="221"/>
      <c r="J5" s="221"/>
      <c r="K5" s="6" t="s">
        <v>567</v>
      </c>
      <c r="L5" s="6" t="s">
        <v>568</v>
      </c>
      <c r="M5" s="6" t="s">
        <v>569</v>
      </c>
    </row>
    <row r="6" spans="1:13" s="223" customFormat="1" ht="30">
      <c r="A6" s="236"/>
      <c r="B6" s="221"/>
      <c r="C6" s="232"/>
      <c r="D6" s="23"/>
      <c r="E6" s="221"/>
      <c r="F6" s="221"/>
      <c r="G6" s="221"/>
      <c r="H6" s="221"/>
      <c r="I6" s="221"/>
      <c r="J6" s="221"/>
      <c r="K6" s="6" t="s">
        <v>570</v>
      </c>
      <c r="L6" s="6" t="s">
        <v>571</v>
      </c>
      <c r="M6" s="6" t="s">
        <v>572</v>
      </c>
    </row>
    <row r="7" spans="1:13" s="223" customFormat="1" ht="60">
      <c r="A7" s="236" t="s">
        <v>87</v>
      </c>
      <c r="B7" s="221" t="s">
        <v>70</v>
      </c>
      <c r="C7" s="232" t="s">
        <v>637</v>
      </c>
      <c r="D7" s="23" t="s">
        <v>573</v>
      </c>
      <c r="E7" s="221" t="s">
        <v>147</v>
      </c>
      <c r="F7" s="221"/>
      <c r="G7" s="221"/>
      <c r="H7" s="221"/>
      <c r="I7" s="221"/>
      <c r="J7" s="6"/>
      <c r="K7" s="6" t="s">
        <v>574</v>
      </c>
      <c r="L7" s="6" t="s">
        <v>575</v>
      </c>
      <c r="M7" s="222">
        <v>0.35</v>
      </c>
    </row>
    <row r="8" spans="1:13" s="223" customFormat="1" ht="75">
      <c r="A8" s="236" t="s">
        <v>87</v>
      </c>
      <c r="B8" s="221" t="s">
        <v>70</v>
      </c>
      <c r="C8" s="232" t="s">
        <v>638</v>
      </c>
      <c r="D8" s="23" t="s">
        <v>576</v>
      </c>
      <c r="E8" s="221" t="s">
        <v>147</v>
      </c>
      <c r="F8" s="221">
        <v>100.1</v>
      </c>
      <c r="G8" s="221"/>
      <c r="H8" s="221"/>
      <c r="I8" s="221"/>
      <c r="J8" s="221"/>
      <c r="K8" s="6" t="s">
        <v>577</v>
      </c>
      <c r="L8" s="225"/>
      <c r="M8" s="225"/>
    </row>
    <row r="9" spans="1:13" s="223" customFormat="1" ht="45">
      <c r="A9" s="236"/>
      <c r="B9" s="221"/>
      <c r="C9" s="232"/>
      <c r="D9" s="23"/>
      <c r="E9" s="221"/>
      <c r="F9" s="221"/>
      <c r="G9" s="221"/>
      <c r="H9" s="221"/>
      <c r="I9" s="221"/>
      <c r="J9" s="221"/>
      <c r="K9" s="6" t="s">
        <v>578</v>
      </c>
      <c r="L9" s="225"/>
      <c r="M9" s="225"/>
    </row>
    <row r="10" spans="1:13" s="223" customFormat="1" ht="45">
      <c r="A10" s="236"/>
      <c r="B10" s="221"/>
      <c r="C10" s="232"/>
      <c r="D10" s="23"/>
      <c r="E10" s="221"/>
      <c r="F10" s="221"/>
      <c r="G10" s="221"/>
      <c r="H10" s="221"/>
      <c r="I10" s="221"/>
      <c r="J10" s="221"/>
      <c r="K10" s="6" t="s">
        <v>579</v>
      </c>
      <c r="L10" s="225"/>
      <c r="M10" s="225"/>
    </row>
    <row r="11" spans="1:13" s="223" customFormat="1" ht="115.5" customHeight="1">
      <c r="A11" s="236"/>
      <c r="B11" s="221"/>
      <c r="C11" s="232"/>
      <c r="D11" s="23"/>
      <c r="E11" s="221"/>
      <c r="F11" s="221"/>
      <c r="G11" s="221"/>
      <c r="H11" s="221"/>
      <c r="J11" s="6" t="s">
        <v>650</v>
      </c>
      <c r="K11" s="6" t="s">
        <v>651</v>
      </c>
      <c r="L11" s="237"/>
      <c r="M11" s="237"/>
    </row>
    <row r="12" spans="1:13" s="223" customFormat="1" ht="60">
      <c r="A12" s="236"/>
      <c r="B12" s="221"/>
      <c r="C12" s="232"/>
      <c r="D12" s="225"/>
      <c r="E12" s="189" t="s">
        <v>302</v>
      </c>
      <c r="F12" s="62">
        <v>50</v>
      </c>
      <c r="G12" s="22"/>
      <c r="H12" s="22"/>
      <c r="I12" s="22"/>
      <c r="J12" s="188" t="s">
        <v>89</v>
      </c>
      <c r="K12" s="23" t="s">
        <v>649</v>
      </c>
      <c r="L12" s="62">
        <v>0</v>
      </c>
      <c r="M12" s="24">
        <v>0.05</v>
      </c>
    </row>
    <row r="13" spans="1:13" s="223" customFormat="1" ht="15">
      <c r="A13" s="236"/>
      <c r="B13" s="221"/>
      <c r="C13" s="232"/>
      <c r="E13" s="189"/>
      <c r="F13" s="62"/>
      <c r="G13" s="22"/>
      <c r="H13" s="22"/>
      <c r="I13" s="22"/>
      <c r="J13" s="188"/>
      <c r="K13" s="23"/>
      <c r="L13" s="62"/>
      <c r="M13" s="24"/>
    </row>
    <row r="14" spans="1:13" s="223" customFormat="1" ht="60">
      <c r="A14" s="236" t="s">
        <v>87</v>
      </c>
      <c r="B14" s="221" t="s">
        <v>70</v>
      </c>
      <c r="C14" s="232" t="s">
        <v>639</v>
      </c>
      <c r="D14" s="23" t="s">
        <v>580</v>
      </c>
      <c r="E14" s="221">
        <v>44.1</v>
      </c>
      <c r="F14" s="221"/>
      <c r="G14" s="221"/>
      <c r="H14" s="221"/>
      <c r="I14" s="221"/>
      <c r="J14" s="221"/>
      <c r="K14" s="6" t="s">
        <v>581</v>
      </c>
      <c r="L14" s="221"/>
      <c r="M14" s="221"/>
    </row>
    <row r="15" spans="1:13" s="223" customFormat="1" ht="75">
      <c r="A15" s="236"/>
      <c r="B15" s="221"/>
      <c r="C15" s="232"/>
      <c r="D15" s="23"/>
      <c r="E15" s="221"/>
      <c r="F15" s="221"/>
      <c r="G15" s="221"/>
      <c r="H15" s="221"/>
      <c r="I15" s="221"/>
      <c r="J15" s="221"/>
      <c r="K15" s="6" t="s">
        <v>582</v>
      </c>
      <c r="L15" s="226"/>
      <c r="M15" s="221"/>
    </row>
    <row r="16" spans="1:13" s="223" customFormat="1" ht="75">
      <c r="A16" s="236"/>
      <c r="B16" s="221"/>
      <c r="C16" s="232"/>
      <c r="D16" s="224"/>
      <c r="E16" s="221"/>
      <c r="F16" s="221"/>
      <c r="G16" s="221"/>
      <c r="H16" s="221"/>
      <c r="I16" s="221"/>
      <c r="J16" s="221"/>
      <c r="K16" s="6" t="s">
        <v>583</v>
      </c>
      <c r="L16" s="226"/>
      <c r="M16" s="221"/>
    </row>
    <row r="17" spans="1:13" s="223" customFormat="1" ht="60">
      <c r="A17" s="236" t="s">
        <v>87</v>
      </c>
      <c r="B17" s="221" t="s">
        <v>70</v>
      </c>
      <c r="C17" s="232" t="s">
        <v>640</v>
      </c>
      <c r="D17" s="23" t="s">
        <v>584</v>
      </c>
      <c r="E17" s="221"/>
      <c r="F17" s="221"/>
      <c r="G17" s="221"/>
      <c r="H17" s="221"/>
      <c r="I17" s="221"/>
      <c r="J17" s="6" t="s">
        <v>585</v>
      </c>
      <c r="K17" s="225"/>
      <c r="L17" s="221"/>
      <c r="M17" s="221"/>
    </row>
    <row r="18" spans="1:13" s="223" customFormat="1" ht="15">
      <c r="A18" s="236"/>
      <c r="B18" s="221"/>
      <c r="C18" s="232"/>
      <c r="D18" s="224"/>
      <c r="E18" s="221"/>
      <c r="F18" s="221"/>
      <c r="G18" s="221"/>
      <c r="H18" s="221"/>
      <c r="I18" s="221"/>
      <c r="J18" s="221"/>
      <c r="K18" s="6"/>
      <c r="L18" s="226"/>
      <c r="M18" s="221"/>
    </row>
    <row r="19" spans="1:13" s="223" customFormat="1" ht="15">
      <c r="A19" s="236"/>
      <c r="B19" s="221"/>
      <c r="C19" s="232"/>
      <c r="D19" s="224"/>
      <c r="E19" s="221"/>
      <c r="F19" s="221"/>
      <c r="G19" s="221"/>
      <c r="H19" s="221"/>
      <c r="I19" s="221"/>
      <c r="J19" s="221"/>
      <c r="K19" s="6"/>
      <c r="L19" s="226"/>
      <c r="M19" s="221"/>
    </row>
    <row r="20" spans="1:13" s="223" customFormat="1" ht="60">
      <c r="A20" s="236" t="s">
        <v>87</v>
      </c>
      <c r="B20" s="221" t="s">
        <v>70</v>
      </c>
      <c r="C20" s="232" t="s">
        <v>641</v>
      </c>
      <c r="D20" s="23" t="s">
        <v>586</v>
      </c>
      <c r="E20" s="221">
        <v>14.55</v>
      </c>
      <c r="F20" s="221"/>
      <c r="G20" s="221"/>
      <c r="H20" s="221"/>
      <c r="I20" s="221"/>
      <c r="J20" s="221"/>
      <c r="K20" s="6" t="s">
        <v>587</v>
      </c>
      <c r="L20" s="227" t="s">
        <v>588</v>
      </c>
      <c r="M20" s="221" t="s">
        <v>589</v>
      </c>
    </row>
    <row r="21" spans="1:13" s="223" customFormat="1" ht="45">
      <c r="A21" s="236"/>
      <c r="B21" s="221"/>
      <c r="C21" s="232"/>
      <c r="D21" s="224"/>
      <c r="E21" s="221"/>
      <c r="F21" s="221"/>
      <c r="G21" s="221"/>
      <c r="H21" s="221"/>
      <c r="I21" s="221"/>
      <c r="J21" s="221"/>
      <c r="K21" s="6" t="s">
        <v>590</v>
      </c>
      <c r="L21" s="226" t="s">
        <v>591</v>
      </c>
      <c r="M21" s="221" t="s">
        <v>592</v>
      </c>
    </row>
    <row r="22" spans="1:13" s="223" customFormat="1" ht="45">
      <c r="A22" s="236"/>
      <c r="B22" s="221"/>
      <c r="C22" s="232"/>
      <c r="D22" s="224"/>
      <c r="E22" s="221"/>
      <c r="F22" s="221"/>
      <c r="G22" s="221"/>
      <c r="H22" s="221"/>
      <c r="I22" s="221"/>
      <c r="J22" s="221"/>
      <c r="K22" s="6" t="s">
        <v>593</v>
      </c>
      <c r="L22" s="228" t="s">
        <v>594</v>
      </c>
      <c r="M22" s="221" t="s">
        <v>595</v>
      </c>
    </row>
    <row r="23" spans="1:13" s="223" customFormat="1" ht="90">
      <c r="A23" s="236"/>
      <c r="B23" s="221"/>
      <c r="C23" s="232"/>
      <c r="D23" s="224"/>
      <c r="E23" s="221"/>
      <c r="F23" s="221"/>
      <c r="G23" s="221"/>
      <c r="H23" s="221"/>
      <c r="I23" s="221"/>
      <c r="J23" s="221"/>
      <c r="K23" s="6" t="s">
        <v>596</v>
      </c>
      <c r="L23" s="228" t="s">
        <v>597</v>
      </c>
      <c r="M23" s="6" t="s">
        <v>598</v>
      </c>
    </row>
    <row r="24" spans="1:13" s="223" customFormat="1" ht="60">
      <c r="A24" s="236"/>
      <c r="B24" s="221"/>
      <c r="C24" s="232"/>
      <c r="D24" s="224"/>
      <c r="E24" s="221"/>
      <c r="F24" s="221"/>
      <c r="G24" s="221"/>
      <c r="H24" s="221"/>
      <c r="I24" s="221"/>
      <c r="J24" s="221"/>
      <c r="K24" s="6" t="s">
        <v>599</v>
      </c>
      <c r="L24" s="228" t="s">
        <v>600</v>
      </c>
      <c r="M24" s="6" t="s">
        <v>601</v>
      </c>
    </row>
    <row r="25" spans="1:13" s="223" customFormat="1" ht="30">
      <c r="A25" s="236"/>
      <c r="B25" s="221"/>
      <c r="C25" s="232"/>
      <c r="D25" s="6"/>
      <c r="E25" s="221"/>
      <c r="F25" s="221"/>
      <c r="G25" s="221"/>
      <c r="H25" s="221"/>
      <c r="I25" s="221"/>
      <c r="J25" s="221"/>
      <c r="K25" s="6" t="s">
        <v>602</v>
      </c>
      <c r="L25" s="226" t="s">
        <v>603</v>
      </c>
      <c r="M25" s="221" t="s">
        <v>604</v>
      </c>
    </row>
    <row r="26" spans="1:13" s="223" customFormat="1" ht="75">
      <c r="A26" s="236" t="s">
        <v>87</v>
      </c>
      <c r="B26" s="221" t="s">
        <v>70</v>
      </c>
      <c r="C26" s="232" t="s">
        <v>642</v>
      </c>
      <c r="D26" s="23" t="s">
        <v>605</v>
      </c>
      <c r="E26" s="221">
        <v>49.7</v>
      </c>
      <c r="F26" s="221"/>
      <c r="G26" s="221"/>
      <c r="H26" s="221"/>
      <c r="I26" s="221"/>
      <c r="J26" s="221"/>
      <c r="K26" s="6" t="s">
        <v>606</v>
      </c>
      <c r="L26" s="228" t="s">
        <v>607</v>
      </c>
      <c r="M26" s="6" t="s">
        <v>608</v>
      </c>
    </row>
    <row r="27" spans="1:13" s="223" customFormat="1" ht="30">
      <c r="A27" s="236"/>
      <c r="B27" s="221"/>
      <c r="C27" s="232"/>
      <c r="D27" s="6"/>
      <c r="E27" s="221"/>
      <c r="F27" s="221"/>
      <c r="G27" s="221"/>
      <c r="H27" s="221"/>
      <c r="I27" s="221"/>
      <c r="J27" s="221"/>
      <c r="K27" s="6" t="s">
        <v>609</v>
      </c>
      <c r="L27" s="226" t="s">
        <v>610</v>
      </c>
      <c r="M27" s="221" t="s">
        <v>611</v>
      </c>
    </row>
    <row r="28" spans="1:13" s="223" customFormat="1" ht="60">
      <c r="A28" s="236"/>
      <c r="B28" s="221"/>
      <c r="C28" s="232"/>
      <c r="D28" s="6"/>
      <c r="E28" s="221"/>
      <c r="F28" s="221"/>
      <c r="G28" s="221"/>
      <c r="H28" s="221"/>
      <c r="I28" s="221"/>
      <c r="J28" s="221"/>
      <c r="K28" s="6" t="s">
        <v>612</v>
      </c>
      <c r="L28" s="226" t="s">
        <v>613</v>
      </c>
      <c r="M28" s="221" t="s">
        <v>614</v>
      </c>
    </row>
    <row r="29" spans="1:13" s="223" customFormat="1" ht="30">
      <c r="A29" s="236"/>
      <c r="B29" s="221"/>
      <c r="C29" s="232"/>
      <c r="D29" s="6"/>
      <c r="E29" s="221"/>
      <c r="F29" s="221"/>
      <c r="G29" s="221"/>
      <c r="H29" s="221"/>
      <c r="I29" s="221"/>
      <c r="J29" s="221"/>
      <c r="K29" s="6" t="s">
        <v>615</v>
      </c>
      <c r="L29" s="223" t="s">
        <v>616</v>
      </c>
      <c r="M29" s="223" t="s">
        <v>617</v>
      </c>
    </row>
    <row r="30" spans="1:13" s="223" customFormat="1" ht="60">
      <c r="A30" s="236" t="s">
        <v>87</v>
      </c>
      <c r="B30" s="221" t="s">
        <v>70</v>
      </c>
      <c r="C30" s="232" t="s">
        <v>643</v>
      </c>
      <c r="D30" s="23" t="s">
        <v>618</v>
      </c>
      <c r="E30" s="221">
        <v>989.2</v>
      </c>
      <c r="F30" s="221"/>
      <c r="G30" s="221"/>
      <c r="H30" s="221"/>
      <c r="I30" s="221"/>
      <c r="J30" s="221"/>
      <c r="K30" s="6" t="s">
        <v>619</v>
      </c>
      <c r="L30" s="226" t="s">
        <v>620</v>
      </c>
      <c r="M30" s="221" t="s">
        <v>621</v>
      </c>
    </row>
    <row r="31" spans="1:13" s="223" customFormat="1" ht="30">
      <c r="A31" s="236"/>
      <c r="B31" s="221"/>
      <c r="C31" s="232"/>
      <c r="D31" s="6"/>
      <c r="E31" s="221"/>
      <c r="F31" s="221"/>
      <c r="G31" s="221"/>
      <c r="H31" s="221"/>
      <c r="I31" s="221"/>
      <c r="J31" s="221"/>
      <c r="K31" s="6" t="s">
        <v>622</v>
      </c>
      <c r="L31" s="226" t="s">
        <v>623</v>
      </c>
      <c r="M31" s="221" t="s">
        <v>621</v>
      </c>
    </row>
    <row r="32" spans="1:13" s="223" customFormat="1" ht="30">
      <c r="A32" s="236"/>
      <c r="B32" s="221"/>
      <c r="C32" s="232"/>
      <c r="D32" s="6"/>
      <c r="E32" s="221"/>
      <c r="F32" s="221"/>
      <c r="G32" s="221"/>
      <c r="H32" s="221"/>
      <c r="I32" s="221"/>
      <c r="J32" s="221"/>
      <c r="K32" s="6" t="s">
        <v>624</v>
      </c>
      <c r="L32" s="226" t="s">
        <v>625</v>
      </c>
      <c r="M32" s="221" t="s">
        <v>626</v>
      </c>
    </row>
    <row r="33" spans="1:13" s="223" customFormat="1" ht="30">
      <c r="A33" s="236"/>
      <c r="B33" s="221"/>
      <c r="C33" s="232"/>
      <c r="D33" s="6"/>
      <c r="E33" s="221"/>
      <c r="F33" s="221"/>
      <c r="G33" s="221"/>
      <c r="H33" s="221"/>
      <c r="I33" s="221"/>
      <c r="J33" s="221"/>
      <c r="K33" s="6" t="s">
        <v>627</v>
      </c>
      <c r="L33" s="226" t="s">
        <v>628</v>
      </c>
      <c r="M33" s="221" t="s">
        <v>629</v>
      </c>
    </row>
    <row r="34" spans="1:13" s="223" customFormat="1" ht="75">
      <c r="A34" s="236" t="s">
        <v>87</v>
      </c>
      <c r="B34" s="221" t="s">
        <v>70</v>
      </c>
      <c r="C34" s="232" t="s">
        <v>644</v>
      </c>
      <c r="D34" s="23" t="s">
        <v>630</v>
      </c>
      <c r="E34" s="221">
        <v>36.3</v>
      </c>
      <c r="F34" s="221"/>
      <c r="G34" s="221"/>
      <c r="H34" s="221"/>
      <c r="I34" s="221"/>
      <c r="J34" s="221"/>
      <c r="K34" s="6" t="s">
        <v>673</v>
      </c>
      <c r="L34" s="6" t="s">
        <v>674</v>
      </c>
      <c r="M34" s="6"/>
    </row>
    <row r="35" spans="1:13" s="223" customFormat="1" ht="45">
      <c r="A35" s="236"/>
      <c r="B35" s="221"/>
      <c r="C35" s="232"/>
      <c r="D35" s="23"/>
      <c r="E35" s="221"/>
      <c r="F35" s="221"/>
      <c r="G35" s="221"/>
      <c r="H35" s="221"/>
      <c r="I35" s="221"/>
      <c r="J35" s="221"/>
      <c r="K35" s="6" t="s">
        <v>675</v>
      </c>
      <c r="L35" s="6" t="s">
        <v>676</v>
      </c>
      <c r="M35" s="6"/>
    </row>
    <row r="36" spans="1:13" s="223" customFormat="1" ht="45">
      <c r="A36" s="236"/>
      <c r="B36" s="221"/>
      <c r="C36" s="232"/>
      <c r="D36" s="23"/>
      <c r="E36" s="221"/>
      <c r="F36" s="221"/>
      <c r="G36" s="221"/>
      <c r="H36" s="221"/>
      <c r="I36" s="221"/>
      <c r="J36" s="221"/>
      <c r="K36" s="6" t="s">
        <v>677</v>
      </c>
      <c r="L36" s="6" t="s">
        <v>678</v>
      </c>
      <c r="M36" s="6"/>
    </row>
    <row r="37" spans="1:13" s="223" customFormat="1" ht="90">
      <c r="A37" s="236"/>
      <c r="B37" s="221"/>
      <c r="C37" s="232"/>
      <c r="D37" s="23"/>
      <c r="E37" s="221"/>
      <c r="F37" s="221"/>
      <c r="G37" s="221"/>
      <c r="H37" s="221"/>
      <c r="I37" s="221"/>
      <c r="J37" s="221"/>
      <c r="K37" s="6" t="s">
        <v>679</v>
      </c>
      <c r="L37" s="6" t="s">
        <v>680</v>
      </c>
      <c r="M37" s="6"/>
    </row>
    <row r="38" spans="1:13" s="223" customFormat="1" ht="60">
      <c r="A38" s="236"/>
      <c r="B38" s="221"/>
      <c r="C38" s="232"/>
      <c r="D38" s="23"/>
      <c r="E38" s="221"/>
      <c r="F38" s="221"/>
      <c r="G38" s="221"/>
      <c r="H38" s="221"/>
      <c r="I38" s="221"/>
      <c r="J38" s="221"/>
      <c r="K38" s="6" t="s">
        <v>681</v>
      </c>
      <c r="L38" s="6" t="s">
        <v>682</v>
      </c>
      <c r="M38" s="6"/>
    </row>
    <row r="39" spans="1:13" s="223" customFormat="1" ht="15">
      <c r="A39" s="236"/>
      <c r="B39" s="221"/>
      <c r="C39" s="232"/>
      <c r="D39" s="6"/>
      <c r="E39" s="221"/>
      <c r="F39" s="221"/>
      <c r="G39" s="221"/>
      <c r="H39" s="221"/>
      <c r="I39" s="221"/>
      <c r="J39" s="221"/>
      <c r="K39" s="6"/>
      <c r="L39" s="221"/>
      <c r="M39" s="221"/>
    </row>
    <row r="40" spans="1:13" s="223" customFormat="1" ht="15">
      <c r="A40" s="236"/>
      <c r="B40" s="221"/>
      <c r="C40" s="232"/>
      <c r="D40" s="6"/>
      <c r="E40" s="221"/>
      <c r="F40" s="221"/>
      <c r="G40" s="221"/>
      <c r="H40" s="221"/>
      <c r="I40" s="221"/>
      <c r="J40" s="221"/>
      <c r="K40" s="6"/>
      <c r="L40" s="221"/>
      <c r="M40" s="221"/>
    </row>
    <row r="41" spans="1:13" s="223" customFormat="1" ht="60">
      <c r="A41" s="236" t="s">
        <v>87</v>
      </c>
      <c r="B41" s="221" t="s">
        <v>70</v>
      </c>
      <c r="C41" s="232" t="s">
        <v>645</v>
      </c>
      <c r="D41" s="23" t="s">
        <v>631</v>
      </c>
      <c r="E41" s="221">
        <v>6.1</v>
      </c>
      <c r="F41" s="221"/>
      <c r="G41" s="221"/>
      <c r="H41" s="221"/>
      <c r="I41" s="221"/>
      <c r="J41" s="221"/>
      <c r="K41" s="238" t="s">
        <v>670</v>
      </c>
      <c r="L41" s="221" t="s">
        <v>671</v>
      </c>
      <c r="M41" s="221" t="s">
        <v>672</v>
      </c>
    </row>
    <row r="42" spans="1:13" s="223" customFormat="1" ht="15">
      <c r="A42" s="236"/>
      <c r="B42" s="221"/>
      <c r="C42" s="232"/>
      <c r="D42" s="23"/>
      <c r="E42" s="221"/>
      <c r="F42" s="221"/>
      <c r="G42" s="221"/>
      <c r="H42" s="221"/>
      <c r="I42" s="221"/>
      <c r="J42" s="221"/>
      <c r="L42" s="221"/>
      <c r="M42" s="221"/>
    </row>
    <row r="43" spans="1:13" s="223" customFormat="1" ht="15">
      <c r="A43" s="236"/>
      <c r="B43" s="221"/>
      <c r="C43" s="232"/>
      <c r="D43" s="23"/>
      <c r="E43" s="221"/>
      <c r="F43" s="221"/>
      <c r="G43" s="221"/>
      <c r="H43" s="221"/>
      <c r="I43" s="221"/>
      <c r="J43" s="221"/>
      <c r="K43" s="6"/>
      <c r="L43" s="221"/>
      <c r="M43" s="221"/>
    </row>
    <row r="44" spans="1:13" s="223" customFormat="1" ht="15">
      <c r="A44" s="236"/>
      <c r="B44" s="221"/>
      <c r="C44" s="232"/>
      <c r="D44" s="23"/>
      <c r="E44" s="221"/>
      <c r="F44" s="221"/>
      <c r="G44" s="221"/>
      <c r="H44" s="221"/>
      <c r="I44" s="221"/>
      <c r="J44" s="221"/>
      <c r="K44" s="6"/>
      <c r="L44" s="221"/>
      <c r="M44" s="221"/>
    </row>
    <row r="45" spans="1:13" s="223" customFormat="1" ht="15">
      <c r="A45" s="236"/>
      <c r="B45" s="221"/>
      <c r="C45" s="232"/>
      <c r="D45" s="6"/>
      <c r="E45" s="221"/>
      <c r="F45" s="221"/>
      <c r="G45" s="221"/>
      <c r="H45" s="221"/>
      <c r="I45" s="221"/>
      <c r="J45" s="221"/>
      <c r="K45" s="6"/>
      <c r="L45" s="221"/>
      <c r="M45" s="221"/>
    </row>
    <row r="46" spans="1:13" s="223" customFormat="1" ht="60">
      <c r="A46" s="236" t="s">
        <v>87</v>
      </c>
      <c r="B46" s="221" t="s">
        <v>70</v>
      </c>
      <c r="C46" s="232" t="s">
        <v>646</v>
      </c>
      <c r="D46" s="6" t="s">
        <v>647</v>
      </c>
      <c r="E46" s="221">
        <v>10</v>
      </c>
      <c r="F46" s="221"/>
      <c r="G46" s="221"/>
      <c r="H46" s="221"/>
      <c r="I46" s="221"/>
      <c r="J46" s="221"/>
      <c r="K46" s="6" t="s">
        <v>663</v>
      </c>
      <c r="L46" s="6"/>
      <c r="M46" s="6" t="s">
        <v>664</v>
      </c>
    </row>
    <row r="47" spans="1:13" s="223" customFormat="1" ht="75">
      <c r="A47" s="236"/>
      <c r="B47" s="221"/>
      <c r="C47" s="232"/>
      <c r="D47" s="6"/>
      <c r="E47" s="221"/>
      <c r="F47" s="221"/>
      <c r="G47" s="221"/>
      <c r="H47" s="221"/>
      <c r="I47" s="221"/>
      <c r="J47" s="221"/>
      <c r="K47" s="6" t="s">
        <v>653</v>
      </c>
      <c r="L47" s="6"/>
      <c r="M47" s="6" t="s">
        <v>654</v>
      </c>
    </row>
    <row r="48" spans="1:13" s="223" customFormat="1" ht="75">
      <c r="A48" s="236"/>
      <c r="B48" s="221"/>
      <c r="C48" s="232"/>
      <c r="D48" s="6"/>
      <c r="E48" s="221"/>
      <c r="F48" s="221"/>
      <c r="G48" s="221"/>
      <c r="H48" s="221"/>
      <c r="I48" s="221"/>
      <c r="J48" s="221"/>
      <c r="K48" s="6" t="s">
        <v>655</v>
      </c>
      <c r="L48" s="6"/>
      <c r="M48" s="6" t="s">
        <v>656</v>
      </c>
    </row>
    <row r="49" spans="1:13" s="223" customFormat="1" ht="60">
      <c r="A49" s="236"/>
      <c r="B49" s="221"/>
      <c r="C49" s="232"/>
      <c r="D49" s="6"/>
      <c r="E49" s="221"/>
      <c r="F49" s="221"/>
      <c r="G49" s="221"/>
      <c r="H49" s="221"/>
      <c r="I49" s="221"/>
      <c r="J49" s="221"/>
      <c r="K49" s="6" t="s">
        <v>657</v>
      </c>
      <c r="L49" s="6"/>
      <c r="M49" s="6" t="s">
        <v>658</v>
      </c>
    </row>
    <row r="50" spans="1:13" s="223" customFormat="1" ht="45">
      <c r="A50" s="236"/>
      <c r="B50" s="221"/>
      <c r="C50" s="232"/>
      <c r="D50" s="6"/>
      <c r="E50" s="221"/>
      <c r="F50" s="221"/>
      <c r="G50" s="221"/>
      <c r="H50" s="221"/>
      <c r="I50" s="221"/>
      <c r="J50" s="221"/>
      <c r="K50" s="6" t="s">
        <v>659</v>
      </c>
      <c r="L50" s="6"/>
      <c r="M50" s="6" t="s">
        <v>660</v>
      </c>
    </row>
    <row r="51" spans="1:13" s="223" customFormat="1" ht="90">
      <c r="A51" s="236"/>
      <c r="B51" s="221"/>
      <c r="C51" s="232"/>
      <c r="D51" s="6"/>
      <c r="E51" s="221"/>
      <c r="F51" s="221"/>
      <c r="G51" s="221"/>
      <c r="H51" s="221"/>
      <c r="I51" s="221"/>
      <c r="J51" s="221"/>
      <c r="K51" s="6" t="s">
        <v>661</v>
      </c>
      <c r="L51" s="6"/>
      <c r="M51" s="6" t="s">
        <v>662</v>
      </c>
    </row>
    <row r="52" spans="1:13" s="223" customFormat="1" ht="60">
      <c r="A52" s="236"/>
      <c r="B52" s="221"/>
      <c r="C52" s="232"/>
      <c r="D52" s="6"/>
      <c r="E52" s="221"/>
      <c r="F52" s="221"/>
      <c r="G52" s="221"/>
      <c r="H52" s="221"/>
      <c r="I52" s="221"/>
      <c r="J52" s="221"/>
      <c r="K52" s="6" t="s">
        <v>665</v>
      </c>
      <c r="L52" s="6"/>
      <c r="M52" s="6" t="s">
        <v>666</v>
      </c>
    </row>
    <row r="53" spans="1:13" s="223" customFormat="1" ht="90">
      <c r="A53" s="236"/>
      <c r="B53" s="221"/>
      <c r="C53" s="232"/>
      <c r="D53" s="6"/>
      <c r="E53" s="221"/>
      <c r="F53" s="221"/>
      <c r="G53" s="221"/>
      <c r="H53" s="221"/>
      <c r="I53" s="221"/>
      <c r="J53" s="221"/>
      <c r="K53" s="6" t="s">
        <v>667</v>
      </c>
      <c r="L53" s="6"/>
      <c r="M53" s="6" t="s">
        <v>652</v>
      </c>
    </row>
    <row r="54" spans="1:13" s="223" customFormat="1" ht="60">
      <c r="A54" s="236"/>
      <c r="B54" s="221"/>
      <c r="C54" s="232"/>
      <c r="D54" s="6"/>
      <c r="E54" s="221"/>
      <c r="F54" s="221"/>
      <c r="G54" s="221"/>
      <c r="H54" s="221"/>
      <c r="I54" s="221"/>
      <c r="J54" s="221"/>
      <c r="K54" s="6" t="s">
        <v>668</v>
      </c>
      <c r="L54" s="6"/>
      <c r="M54" s="6" t="s">
        <v>669</v>
      </c>
    </row>
    <row r="55" spans="1:13" s="223" customFormat="1" ht="15">
      <c r="A55" s="6"/>
      <c r="B55" s="221"/>
      <c r="C55" s="232"/>
      <c r="D55" s="6"/>
      <c r="E55" s="221"/>
      <c r="F55" s="221"/>
      <c r="G55" s="221"/>
      <c r="H55" s="221"/>
      <c r="I55" s="221"/>
      <c r="J55" s="221"/>
      <c r="K55" s="6"/>
      <c r="L55" s="221"/>
      <c r="M55" s="221"/>
    </row>
    <row r="56" spans="1:13" ht="210">
      <c r="A56" s="106" t="s">
        <v>69</v>
      </c>
      <c r="B56" s="234" t="s">
        <v>70</v>
      </c>
      <c r="C56" s="235" t="s">
        <v>648</v>
      </c>
      <c r="D56" s="234" t="s">
        <v>71</v>
      </c>
      <c r="E56" s="10"/>
      <c r="F56" s="106">
        <f>17+300+320+24+0.5</f>
        <v>661.5</v>
      </c>
      <c r="G56" s="106"/>
      <c r="H56" s="9"/>
      <c r="I56" s="106"/>
      <c r="J56" s="106" t="s">
        <v>72</v>
      </c>
      <c r="K56" s="6"/>
      <c r="L56" s="106">
        <v>0</v>
      </c>
      <c r="M56" s="106">
        <v>70</v>
      </c>
    </row>
    <row r="57" spans="1:13" ht="105">
      <c r="A57" s="106"/>
      <c r="B57" s="106"/>
      <c r="C57" s="233"/>
      <c r="D57" s="106"/>
      <c r="E57" s="106"/>
      <c r="F57" s="106"/>
      <c r="G57" s="106"/>
      <c r="H57" s="106"/>
      <c r="I57" s="106"/>
      <c r="J57" s="106" t="s">
        <v>73</v>
      </c>
      <c r="K57" s="6"/>
      <c r="L57" s="106">
        <v>7</v>
      </c>
      <c r="M57" s="9">
        <v>8</v>
      </c>
    </row>
    <row r="58" spans="1:13" ht="135">
      <c r="A58" s="106"/>
      <c r="B58" s="106"/>
      <c r="C58" s="233"/>
      <c r="D58" s="106"/>
      <c r="E58" s="106"/>
      <c r="F58" s="106"/>
      <c r="G58" s="106"/>
      <c r="H58" s="106"/>
      <c r="I58" s="106"/>
      <c r="J58" s="106" t="s">
        <v>74</v>
      </c>
      <c r="K58" s="6"/>
      <c r="L58" s="9">
        <v>400</v>
      </c>
      <c r="M58" s="9">
        <v>1000</v>
      </c>
    </row>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sheetData>
  <sheetProtection/>
  <mergeCells count="1">
    <mergeCell ref="A3:M3"/>
  </mergeCell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M16"/>
  <sheetViews>
    <sheetView workbookViewId="0" topLeftCell="C13">
      <selection activeCell="F23" sqref="F23"/>
    </sheetView>
  </sheetViews>
  <sheetFormatPr defaultColWidth="9.140625" defaultRowHeight="15"/>
  <cols>
    <col min="1" max="1" width="21.7109375" style="0" customWidth="1"/>
    <col min="2" max="2" width="21.421875" style="0" customWidth="1"/>
    <col min="3" max="3" width="22.140625" style="0" customWidth="1"/>
    <col min="4" max="4" width="24.8515625" style="0" customWidth="1"/>
    <col min="5" max="5" width="21.00390625" style="0" customWidth="1"/>
    <col min="6" max="6" width="25.00390625" style="0" customWidth="1"/>
    <col min="7" max="7" width="17.57421875" style="0" customWidth="1"/>
    <col min="8" max="8" width="19.140625" style="0" customWidth="1"/>
    <col min="9" max="9" width="13.140625" style="0" customWidth="1"/>
    <col min="10" max="11" width="16.140625" style="0" customWidth="1"/>
    <col min="12" max="12" width="14.28125" style="0" customWidth="1"/>
    <col min="13" max="13" width="14.421875" style="0" customWidth="1"/>
  </cols>
  <sheetData>
    <row r="1" spans="1:13" ht="75">
      <c r="A1" s="1" t="s">
        <v>0</v>
      </c>
      <c r="B1" s="1" t="s">
        <v>1</v>
      </c>
      <c r="C1" s="2" t="s">
        <v>2</v>
      </c>
      <c r="D1" s="3" t="s">
        <v>3</v>
      </c>
      <c r="E1" s="3" t="s">
        <v>4</v>
      </c>
      <c r="F1" s="4" t="s">
        <v>5</v>
      </c>
      <c r="G1" s="4" t="s">
        <v>6</v>
      </c>
      <c r="H1" s="4" t="s">
        <v>7</v>
      </c>
      <c r="I1" s="4" t="s">
        <v>8</v>
      </c>
      <c r="J1" s="3" t="s">
        <v>9</v>
      </c>
      <c r="K1" s="3" t="s">
        <v>236</v>
      </c>
      <c r="L1" s="5" t="s">
        <v>234</v>
      </c>
      <c r="M1" s="5" t="s">
        <v>237</v>
      </c>
    </row>
    <row r="2" spans="1:13" ht="15">
      <c r="A2" s="358" t="s">
        <v>77</v>
      </c>
      <c r="B2" s="358"/>
      <c r="C2" s="358"/>
      <c r="D2" s="358"/>
      <c r="E2" s="358"/>
      <c r="F2" s="358"/>
      <c r="G2" s="358"/>
      <c r="H2" s="358"/>
      <c r="I2" s="358"/>
      <c r="J2" s="358"/>
      <c r="K2" s="358"/>
      <c r="L2" s="358"/>
      <c r="M2" s="358"/>
    </row>
    <row r="3" spans="1:13" ht="60">
      <c r="A3" s="376" t="s">
        <v>78</v>
      </c>
      <c r="B3" s="373" t="s">
        <v>79</v>
      </c>
      <c r="C3" s="374" t="s">
        <v>80</v>
      </c>
      <c r="D3" s="300" t="s">
        <v>81</v>
      </c>
      <c r="E3" s="370" t="s">
        <v>302</v>
      </c>
      <c r="F3" s="377">
        <v>43.2</v>
      </c>
      <c r="G3" s="22"/>
      <c r="H3" s="22"/>
      <c r="I3" s="22"/>
      <c r="J3" s="66" t="s">
        <v>82</v>
      </c>
      <c r="K3" s="66" t="s">
        <v>286</v>
      </c>
      <c r="L3" s="67" t="s">
        <v>83</v>
      </c>
      <c r="M3" s="62" t="s">
        <v>84</v>
      </c>
    </row>
    <row r="4" spans="1:13" ht="75">
      <c r="A4" s="376"/>
      <c r="B4" s="373"/>
      <c r="C4" s="374"/>
      <c r="D4" s="301"/>
      <c r="E4" s="371"/>
      <c r="F4" s="377"/>
      <c r="G4" s="22"/>
      <c r="H4" s="22"/>
      <c r="I4" s="22"/>
      <c r="J4" s="66" t="s">
        <v>85</v>
      </c>
      <c r="K4" s="66" t="s">
        <v>287</v>
      </c>
      <c r="L4" s="67" t="s">
        <v>355</v>
      </c>
      <c r="M4" s="24">
        <v>0.2</v>
      </c>
    </row>
    <row r="5" spans="1:13" ht="120">
      <c r="A5" s="376"/>
      <c r="B5" s="373"/>
      <c r="C5" s="374"/>
      <c r="D5" s="302"/>
      <c r="E5" s="372"/>
      <c r="F5" s="377"/>
      <c r="G5" s="22"/>
      <c r="H5" s="22"/>
      <c r="I5" s="22"/>
      <c r="J5" s="68" t="s">
        <v>86</v>
      </c>
      <c r="K5" s="68" t="s">
        <v>288</v>
      </c>
      <c r="L5" s="69" t="s">
        <v>355</v>
      </c>
      <c r="M5" s="25">
        <v>0.2</v>
      </c>
    </row>
    <row r="6" spans="1:13" ht="120">
      <c r="A6" s="376" t="s">
        <v>92</v>
      </c>
      <c r="B6" s="373" t="s">
        <v>79</v>
      </c>
      <c r="C6" s="374" t="s">
        <v>88</v>
      </c>
      <c r="D6" s="369" t="s">
        <v>94</v>
      </c>
      <c r="E6" s="370" t="s">
        <v>303</v>
      </c>
      <c r="F6" s="373" t="s">
        <v>95</v>
      </c>
      <c r="G6" s="22"/>
      <c r="H6" s="22"/>
      <c r="I6" s="22"/>
      <c r="J6" s="66" t="s">
        <v>96</v>
      </c>
      <c r="K6" s="66" t="s">
        <v>289</v>
      </c>
      <c r="L6" s="66" t="s">
        <v>97</v>
      </c>
      <c r="M6" s="62" t="s">
        <v>98</v>
      </c>
    </row>
    <row r="7" spans="1:13" ht="75">
      <c r="A7" s="376"/>
      <c r="B7" s="373"/>
      <c r="C7" s="374"/>
      <c r="D7" s="369"/>
      <c r="E7" s="371"/>
      <c r="F7" s="373"/>
      <c r="G7" s="22"/>
      <c r="H7" s="22"/>
      <c r="I7" s="22"/>
      <c r="J7" s="66" t="s">
        <v>290</v>
      </c>
      <c r="K7" s="66" t="s">
        <v>131</v>
      </c>
      <c r="L7" s="67" t="s">
        <v>295</v>
      </c>
      <c r="M7" s="62" t="s">
        <v>132</v>
      </c>
    </row>
    <row r="8" spans="1:13" ht="90">
      <c r="A8" s="376"/>
      <c r="B8" s="373"/>
      <c r="C8" s="374"/>
      <c r="D8" s="369"/>
      <c r="E8" s="372"/>
      <c r="F8" s="373"/>
      <c r="G8" s="22"/>
      <c r="H8" s="22"/>
      <c r="I8" s="22"/>
      <c r="J8" s="66" t="s">
        <v>291</v>
      </c>
      <c r="K8" s="66" t="s">
        <v>292</v>
      </c>
      <c r="L8" s="66" t="s">
        <v>296</v>
      </c>
      <c r="M8" s="62">
        <v>0</v>
      </c>
    </row>
    <row r="9" spans="1:13" ht="330">
      <c r="A9" s="23" t="s">
        <v>99</v>
      </c>
      <c r="B9" s="373" t="s">
        <v>79</v>
      </c>
      <c r="C9" s="374" t="s">
        <v>143</v>
      </c>
      <c r="D9" s="375" t="s">
        <v>101</v>
      </c>
      <c r="E9" s="6" t="s">
        <v>139</v>
      </c>
      <c r="F9" s="65" t="s">
        <v>102</v>
      </c>
      <c r="G9" s="22"/>
      <c r="H9" s="22"/>
      <c r="I9" s="22"/>
      <c r="J9" s="66" t="s">
        <v>133</v>
      </c>
      <c r="K9" s="66" t="s">
        <v>293</v>
      </c>
      <c r="L9" s="70" t="s">
        <v>297</v>
      </c>
      <c r="M9" s="62" t="s">
        <v>103</v>
      </c>
    </row>
    <row r="10" spans="1:13" ht="120" customHeight="1">
      <c r="A10" s="363" t="s">
        <v>90</v>
      </c>
      <c r="B10" s="373"/>
      <c r="C10" s="374"/>
      <c r="D10" s="375"/>
      <c r="E10" s="6" t="s">
        <v>139</v>
      </c>
      <c r="F10" s="65" t="s">
        <v>141</v>
      </c>
      <c r="G10" s="22"/>
      <c r="H10" s="22"/>
      <c r="I10" s="22"/>
      <c r="J10" s="66" t="s">
        <v>104</v>
      </c>
      <c r="K10" s="66" t="s">
        <v>294</v>
      </c>
      <c r="L10" s="71" t="s">
        <v>298</v>
      </c>
      <c r="M10" s="62" t="s">
        <v>105</v>
      </c>
    </row>
    <row r="11" spans="1:13" ht="30">
      <c r="A11" s="364"/>
      <c r="B11" s="373"/>
      <c r="C11" s="374"/>
      <c r="D11" s="375"/>
      <c r="E11" s="6" t="s">
        <v>140</v>
      </c>
      <c r="F11" s="6" t="s">
        <v>142</v>
      </c>
      <c r="G11" s="163"/>
      <c r="H11" s="163"/>
      <c r="I11" s="163"/>
      <c r="J11" s="164" t="s">
        <v>91</v>
      </c>
      <c r="K11" s="164"/>
      <c r="L11" s="165" t="s">
        <v>355</v>
      </c>
      <c r="M11" s="166">
        <v>0.5</v>
      </c>
    </row>
    <row r="12" spans="1:13" ht="105">
      <c r="A12" s="23" t="s">
        <v>78</v>
      </c>
      <c r="B12" s="373"/>
      <c r="C12" s="374"/>
      <c r="D12" s="375"/>
      <c r="E12" s="6" t="s">
        <v>139</v>
      </c>
      <c r="F12" s="65" t="s">
        <v>106</v>
      </c>
      <c r="G12" s="22"/>
      <c r="H12" s="22"/>
      <c r="I12" s="22"/>
      <c r="J12" s="66" t="s">
        <v>107</v>
      </c>
      <c r="K12" s="66"/>
      <c r="L12" s="67"/>
      <c r="M12" s="26" t="s">
        <v>134</v>
      </c>
    </row>
    <row r="13" spans="1:13" ht="165">
      <c r="A13" s="23" t="s">
        <v>108</v>
      </c>
      <c r="B13" s="26" t="s">
        <v>114</v>
      </c>
      <c r="C13" s="143" t="s">
        <v>93</v>
      </c>
      <c r="D13" s="144" t="s">
        <v>109</v>
      </c>
      <c r="E13" s="63" t="s">
        <v>130</v>
      </c>
      <c r="F13" s="62">
        <v>96</v>
      </c>
      <c r="G13" s="22"/>
      <c r="H13" s="22"/>
      <c r="I13" s="22"/>
      <c r="J13" s="66" t="s">
        <v>110</v>
      </c>
      <c r="K13" s="66" t="s">
        <v>299</v>
      </c>
      <c r="L13" s="70" t="s">
        <v>111</v>
      </c>
      <c r="M13" s="24" t="s">
        <v>112</v>
      </c>
    </row>
    <row r="14" spans="1:13" ht="105" customHeight="1">
      <c r="A14" s="363" t="s">
        <v>113</v>
      </c>
      <c r="B14" s="365" t="s">
        <v>114</v>
      </c>
      <c r="C14" s="367" t="s">
        <v>100</v>
      </c>
      <c r="D14" s="300" t="s">
        <v>115</v>
      </c>
      <c r="E14" s="63" t="s">
        <v>135</v>
      </c>
      <c r="F14" s="63" t="s">
        <v>137</v>
      </c>
      <c r="G14" s="62">
        <v>14</v>
      </c>
      <c r="H14" s="22"/>
      <c r="I14" s="22"/>
      <c r="J14" s="363" t="s">
        <v>116</v>
      </c>
      <c r="K14" s="363" t="s">
        <v>300</v>
      </c>
      <c r="L14" s="359" t="s">
        <v>356</v>
      </c>
      <c r="M14" s="361" t="s">
        <v>117</v>
      </c>
    </row>
    <row r="15" spans="1:13" ht="15">
      <c r="A15" s="364"/>
      <c r="B15" s="366"/>
      <c r="C15" s="368"/>
      <c r="D15" s="302"/>
      <c r="E15" s="63" t="s">
        <v>136</v>
      </c>
      <c r="F15" s="63">
        <v>48</v>
      </c>
      <c r="G15" s="62"/>
      <c r="H15" s="22"/>
      <c r="I15" s="22"/>
      <c r="J15" s="364"/>
      <c r="K15" s="364"/>
      <c r="L15" s="360"/>
      <c r="M15" s="362"/>
    </row>
    <row r="16" spans="1:13" ht="75">
      <c r="A16" s="23" t="s">
        <v>113</v>
      </c>
      <c r="B16" s="26" t="s">
        <v>114</v>
      </c>
      <c r="C16" s="143" t="s">
        <v>144</v>
      </c>
      <c r="D16" s="144" t="s">
        <v>118</v>
      </c>
      <c r="E16" s="65" t="s">
        <v>138</v>
      </c>
      <c r="F16" s="62" t="s">
        <v>119</v>
      </c>
      <c r="G16" s="23" t="s">
        <v>120</v>
      </c>
      <c r="H16" s="23"/>
      <c r="I16" s="23" t="s">
        <v>121</v>
      </c>
      <c r="J16" s="66" t="s">
        <v>301</v>
      </c>
      <c r="K16" s="66" t="s">
        <v>122</v>
      </c>
      <c r="L16" s="66" t="s">
        <v>357</v>
      </c>
      <c r="M16" s="22" t="s">
        <v>123</v>
      </c>
    </row>
  </sheetData>
  <sheetProtection/>
  <mergeCells count="25">
    <mergeCell ref="A6:A8"/>
    <mergeCell ref="B6:B8"/>
    <mergeCell ref="A2:M2"/>
    <mergeCell ref="A3:A5"/>
    <mergeCell ref="B3:B5"/>
    <mergeCell ref="C3:C5"/>
    <mergeCell ref="D3:D5"/>
    <mergeCell ref="E3:E5"/>
    <mergeCell ref="F3:F5"/>
    <mergeCell ref="C6:C8"/>
    <mergeCell ref="D6:D8"/>
    <mergeCell ref="E6:E8"/>
    <mergeCell ref="F6:F8"/>
    <mergeCell ref="B9:B12"/>
    <mergeCell ref="C9:C12"/>
    <mergeCell ref="D9:D12"/>
    <mergeCell ref="L14:L15"/>
    <mergeCell ref="M14:M15"/>
    <mergeCell ref="K14:K15"/>
    <mergeCell ref="A10:A11"/>
    <mergeCell ref="A14:A15"/>
    <mergeCell ref="B14:B15"/>
    <mergeCell ref="C14:C15"/>
    <mergeCell ref="D14:D15"/>
    <mergeCell ref="J14:J15"/>
  </mergeCells>
  <printOptions/>
  <pageMargins left="0.7" right="0.7" top="0.75" bottom="0.75" header="0.3" footer="0.3"/>
  <pageSetup fitToWidth="0" horizontalDpi="300" verticalDpi="300" orientation="portrait" paperSize="9" scale="3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Helena Urbančič</dc:creator>
  <cp:keywords/>
  <dc:description/>
  <cp:lastModifiedBy>APGA</cp:lastModifiedBy>
  <cp:lastPrinted>2013-03-20T10:43:58Z</cp:lastPrinted>
  <dcterms:created xsi:type="dcterms:W3CDTF">2013-02-28T06:50:16Z</dcterms:created>
  <dcterms:modified xsi:type="dcterms:W3CDTF">2013-04-10T06:53:02Z</dcterms:modified>
  <cp:category/>
  <cp:version/>
  <cp:contentType/>
  <cp:contentStatus/>
</cp:coreProperties>
</file>